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unere 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Iuliana.Florescu</author>
  </authors>
  <commentList>
    <comment ref="B61" authorId="0">
      <text>
        <r>
          <rPr>
            <b/>
            <sz val="9"/>
            <rFont val="Tahoma"/>
            <family val="2"/>
          </rPr>
          <t>Iuliana.Florescu: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<sst xmlns="http://schemas.openxmlformats.org/spreadsheetml/2006/main" count="222" uniqueCount="177">
  <si>
    <t>JUDETUL SUCEAVA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</si>
  <si>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</si>
  <si>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</si>
  <si>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</si>
  <si>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</si>
  <si>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</si>
  <si>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</si>
  <si>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</si>
  <si>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</si>
  <si>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</si>
  <si>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</si>
  <si>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</si>
  <si>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</si>
  <si>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</si>
  <si>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</si>
  <si>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</si>
  <si>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</si>
  <si>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</si>
  <si>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</si>
  <si>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</si>
  <si>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</si>
  <si>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</si>
  <si>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</si>
  <si>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</si>
  <si>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</si>
  <si>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</si>
  <si>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</si>
  <si>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</si>
  <si>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</si>
  <si>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</si>
  <si>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</si>
  <si>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</si>
  <si>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</si>
  <si>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</si>
  <si>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</si>
  <si>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</si>
  <si>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</si>
  <si>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</si>
  <si>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</si>
  <si>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Cap.51.02-Autoritati executive</t>
  </si>
  <si>
    <t>B.</t>
  </si>
  <si>
    <t>Lucrări noi</t>
  </si>
  <si>
    <t>A.</t>
  </si>
  <si>
    <t>Lucrari in continuare</t>
  </si>
  <si>
    <t>C.</t>
  </si>
  <si>
    <t>Alte cheltuieli de investiţii</t>
  </si>
  <si>
    <t>Cap. 67.02 Cultura, recreere si religie</t>
  </si>
  <si>
    <t>Cap.70.02.-Servicii si dezvoltare publica</t>
  </si>
  <si>
    <t>Lucrari noi</t>
  </si>
  <si>
    <t xml:space="preserve">A. </t>
  </si>
  <si>
    <t>Lucrari în continuare</t>
  </si>
  <si>
    <t>B</t>
  </si>
  <si>
    <t>Cap. 84.02.-Transporturi</t>
  </si>
  <si>
    <t>Lucrări în continuare</t>
  </si>
  <si>
    <t>Cap. 87,02 Turism</t>
  </si>
  <si>
    <t>Primar,</t>
  </si>
  <si>
    <t>Negură Mihăiţă</t>
  </si>
  <si>
    <t>Actualizare P.U.G. și R.L.U. Campulung Moldovenesc</t>
  </si>
  <si>
    <t>Consolidare și restaurare la obiectivul FOSTA  PRIMĂRIE a MUNICIPIULUI  CÂMPULUNG  MOLDOVENESC, strada Calea Transilvaniei nr.2-diriginte</t>
  </si>
  <si>
    <t>Consolidare și restaurare la obiectivul FOSTA  PRIMĂRIE a MUNICIPIULUI  CÂMPULUNG  MOLDOVENESC, strada Calea Transilvaniei nr.2-asistenta tehnica</t>
  </si>
  <si>
    <t>Consolidare și restaurare la obiectivul FOSTA  PRIMĂRIE a MUNICIPIULUI  CÂMPULUNG  MOLDOVENESC, strada Calea Transilvaniei nr.2- taxe, avize</t>
  </si>
  <si>
    <t>Total titlul 70</t>
  </si>
  <si>
    <t>Reabilitare, modernizare, extindere si dotare asezamant cultural (biblioteca) din Campulung Moldovenesc, judetul Suceava - taxe, avize</t>
  </si>
  <si>
    <t>Reabilitare si modernizare  Şcoală gimnazială nr. 2 „George Voevidca”, municipiul Campulung Moldovenesc, judetul Suceava, dirigintie de santier</t>
  </si>
  <si>
    <t>Reabilitare şi modernizare sediu cladire principala Şcoală gimnazială T. Ştefanelli, municipiul Campulung Moldovenesc, judetul Suceava, dirigintie de santier</t>
  </si>
  <si>
    <t>Reabilitare şi modernizare sediu clădire principală  Şcoal gimnazială „Bogdan Vodă”, municipiul Campulung Moldovenesc, judetul Suceava, taxe si avize</t>
  </si>
  <si>
    <t>Reabilitare si modernizare  Şcoală gimnazială nr. 2 „George Voevidca”, municipiul Campulung Moldovenesc, judetul Suceava, taxe si avize</t>
  </si>
  <si>
    <t>Reabilitare şi modernizare sediu cladire principala Şcoală gimnazială T. Ştefanelli, municipiul Campulung Moldovenesc, judetul Suceava, taxe si avize</t>
  </si>
  <si>
    <t>Reabilitare, modernizare și dotare Colegiul Național Dragoș Vodă, Municipiul Câmpulung Moldovenesc, județul Suceava (taxe, avize)</t>
  </si>
  <si>
    <t>Reabilitare, modernizare și extindere Colegiul silvic Bucovina, municipiul Câmpulung Moldovenesc, județul Suceava (taxe, avize)</t>
  </si>
  <si>
    <t>Reabilitare, modernizare și extindere Școala Th. Darie, Câmpulung Moldovenesc, județul Suceava (taxe, avize)</t>
  </si>
  <si>
    <t>Reabilitare si modernizare drum de interes local Izvorul Alb-partia de schi de la km 2 la km 5-proiectare+executie</t>
  </si>
  <si>
    <t>Reabilitare si modernizare drum de interes local Izvorul Alb-partia de schi de la km 2 la km 5-diriginte sanier</t>
  </si>
  <si>
    <t>Consolidare și restaurare la obiectivul FOSTA  PRIMĂRIE a MUNICIPIULUI  CÂMPULUNG  MOLDOVENESC, strada Calea Transilvaniei nr.2 - executie</t>
  </si>
  <si>
    <t>Reabilitarea si modernizarea corpului de scoala din cadrul Liceului tehnologic  din Câmpulung Moldovenesc, judetul Suceava-execuție</t>
  </si>
  <si>
    <t>Reabilitare si modernizare  Şcoală gimnazială nr. 2 „George Voevidca”, municipiul Campulung Moldovenesc, judetul Suceava-execuție</t>
  </si>
  <si>
    <t>Reabilitare şi modernizare sediu cladire principala Şcoală gimnazială T. Ştefanelli, municipiul Campulung Moldovenesc, judetul Suceava-execuție</t>
  </si>
  <si>
    <t>Reabilitarea si modernizarea corpului de scoala din cadrul Liceului tehnologic  din Câmpulung Moldovenesc, judetul Suceava- dirigintie de santier</t>
  </si>
  <si>
    <t>Reabilitare, modernizare și dotare Muzeul ”Arta Lemnului” din municipiul Câmpulung Moldovenesc, judetul Suceava, în scopul conservării, protejării și promovării patrimoniului cultural- executie</t>
  </si>
  <si>
    <t>Reabilitare şi modernizare sediu clădire principală  Şcoala gimnazială „Bogdan Vodă”, municipiul Campulung Moldovenesc, judetul Suceava, dirigintie de santier</t>
  </si>
  <si>
    <t>Reabilitarea si modernizarea corpului de scoala din cadrul Liceului tehnologic  din Câmpulung Moldovenesc, judetul Suceava -taxe si avize</t>
  </si>
  <si>
    <t>Reabilitare, modernizare și dotare Muzeul ”Arta Lemnului” din municipiul Câmpulung Moldovenesc, judetul Suceava, în scopul conservării, protejării și promovării patrimoniului cultural-POR dotări</t>
  </si>
  <si>
    <t>Reabilitare, modernizare și dotare Muzeul ”Arta Lemnului” din municipiul Câmpulung Moldovenesc, judetul Suceava, în scopul conservării, protejării și promovării patrimoniului cultural-POR proiectare, asistență tehnică</t>
  </si>
  <si>
    <t>Reabilitare, modernizare și dotare Muzeul ”Arta Lemnului” din municipiul Câmpulung Moldovenesc, judetul Suceava, în scopul conservării, protejării și promovării patrimoniului cultural-POR verificare PT</t>
  </si>
  <si>
    <t>Reabilitare, modernizare și dotare Muzeul ”Arta Lemnului” din municipiul Câmpulung Moldovenesc, judetul Suceava, în scopul conservării, protejării și promovării patrimoniului cultural- POR_Audit</t>
  </si>
  <si>
    <t>Reabilitare, modernizare și dotare Muzeul ”Arta Lemnului” din municipiul Câmpulung Moldovenesc, judetul Suceava, în scopul conservării, protejării și promovării patrimoniului cultural-POR- Publicitate</t>
  </si>
  <si>
    <t>Reabilitare, modernizare și dotare Muzeul ”Arta Lemnului” din municipiul Câmpulung Moldovenesc, judetul Suceava, în scopul conservării, protejării și promovării patrimoniului cultural-POR- dirigenție de șantier</t>
  </si>
  <si>
    <t>Reabilitare, modernizare și dotare Muzeul ”Arta Lemnului” din municipiul Câmpulung Moldovenesc, judetul Suceava, în scopul conservării, protejării și promovării patrimoniului cultural-POR și Taxe și avize</t>
  </si>
  <si>
    <t>Reabilitare, modernizare și extindere Colegiul Silvic Bucovina, municipiul Câmpulung Moldovenesc, județul Suceava -proiectare, asistență tehnică și execuție</t>
  </si>
  <si>
    <t>Reabilitare, modernizare și dotare Colegiul Național Dragoș Vodă, Municipiul Câmpulung Moldovenesc, județul Suceava - proiectare, asistență tehnică și execuție</t>
  </si>
  <si>
    <t>Reabilitare, modernizare și extindere Școala Th. Darie, Câmpulung Moldovenesc, județul Suceava  - Proiectare, asistență tehnică și execuție</t>
  </si>
  <si>
    <t>Reabilitare, modernizare și dotare Colegiul Național Dragoș Vodă, Municipiul Câmpulung Moldovenesc, județul Suceava - dirigenție de șantier</t>
  </si>
  <si>
    <t>Reabilitare, modernizare și extindere Colegiul silvic Bucovina, municipiul Câmpulung Moldovenesc, județul Suceava - dirigenție de șantier</t>
  </si>
  <si>
    <t>Reabilitare, modernizare și extindere Școala Th. Darie, Câmpulung Moldovenesc, județul Suceava  - dirigenție de șantier</t>
  </si>
  <si>
    <t>Reabilitare si modernizare drum de interes local Izvorul Alb-partia de schi de la km 2 la km 5-taxe și avize</t>
  </si>
  <si>
    <t>TOTAL INVESTITII TITLUL 58+TITLUL 70+TITLUL 55+TITLUL 51</t>
  </si>
  <si>
    <t>Construire/reabilitare și modernizare locuințe și infrastructură rutieră prin POR 2014-2020- consultanta</t>
  </si>
  <si>
    <t>Reabilitare și extindere rețea alimentare cu apă în municipiu (str. I. Slavici, str. Solidarității, str. Gh. Lazăr, str. Cimitirului, str. Sâhla, str. A. Muresan) -diriginte santier</t>
  </si>
  <si>
    <t>Fonduri</t>
  </si>
  <si>
    <t>nerambrs.</t>
  </si>
  <si>
    <t>Reabilitare acoperis si elemnte decorative Fosta Primarie a municipiului Campulung Moldovenesc, judetul Suceava proiectare + executie</t>
  </si>
  <si>
    <t>Reabilitare alei și parcări et. II - proiectare + execuție</t>
  </si>
  <si>
    <t>Cap. 83.02.-Agricultura, silvicultura, piscicultura si vanatoare</t>
  </si>
  <si>
    <t>Reabilitare şi modernizare sediu clădire principală  Şcoala gimnazială „Bogdan Vodă”, municipiul Campulung Moldovenesc, judetul Suceava-execuție</t>
  </si>
  <si>
    <t>Reabilitare, modernizare, extindere si dotare asezamant cultural (biblioteca) din Campulung Moldovenesc, judetul Suceava - execuție</t>
  </si>
  <si>
    <t>Reabilitare, modernizare, extindere si dotare asezamant cultural (biblioteca) din Campulung Moldovenesc, judetul Suceava - asistență</t>
  </si>
  <si>
    <t>Reabilitare, modernizare și dotare Muzeul ”Arta Lemnului” din municipiul Câmpulung Moldovenesc, judetul Suceava, în scopul conservării, protejării și promovării patrimoniului cultural- POR-Consultanță implementare</t>
  </si>
  <si>
    <t>Refacere infrastructura rutiera, poduri, podețe și apărări de maluri str. Valea seacă și str. Simion Florea Marian-sf și avize</t>
  </si>
  <si>
    <t>Capitolul 67.02-Titlul 58</t>
  </si>
  <si>
    <t>Dotări Grădinița nr. 2 PNDL</t>
  </si>
  <si>
    <t>DIRECTOR EXECUTIV,</t>
  </si>
  <si>
    <t>FLORESCU IULIANA</t>
  </si>
  <si>
    <t>Reabilitare și extindere rețea alimentare cu apă în municipiu  (str. I. Slavici, str. Solidarității, str. Gh. Lazăr, str. Cimitirului, str. Sâhla, str. A. Muresan) - executie</t>
  </si>
  <si>
    <t>Cap. 65.02 Învățământ</t>
  </si>
  <si>
    <t>Reabilitare alei și parcări et. II -diriginție de șantier</t>
  </si>
  <si>
    <t>Reabilitare alei și parcări et. II- taxe si avize</t>
  </si>
  <si>
    <t>Cap. 61,02 Ordine publică și siguranță națională</t>
  </si>
  <si>
    <t>Reabilitare și modernizare străzi din municipiul Câmpulung Moldovenesc-DALI</t>
  </si>
  <si>
    <t>Reabilitare si modernizare drum de interes local Str. Pietrele Doamnei,  str. Izvorul Alb-partia de schi până la km 2-taxe avize</t>
  </si>
  <si>
    <t>Extindere rețele de alimentare cu apă în municipiul Câmpulung Moldovenesc, zona străzilor 1 Septembrie, str. Mioriței, str. Cezar Boliac, str. Ana Ipătescu, str. 13 Decembrie, str. V. Conta, str. Dr. Russel-proiectare și execuție</t>
  </si>
  <si>
    <t>Extindere rețele de alimentare cu apă în municipiul Câmpulung Moldovenesc, zona străzilor 1 Septembrie, str. Mioriței, str. Cezar Boliac, str. Ana Ipătescu, str. 13 Decembrie, str. V. Conta, str. Dr. Russel-taxe și avize</t>
  </si>
  <si>
    <t>Extindere rețele de alimentare cu apă în municipiul Câmpulung Moldovenesc, zona străzilor 1 Septembrie, str. Mioriței, str. Cezar Boliac, str. Ana Ipătescu, str. 13 Decembrie, str. V. Conta, str. Dr. Russel-dirigenție de șantier</t>
  </si>
  <si>
    <t>Program de îmbunătățire a eficienței energetice în municipiul Câmpulung Moldovenesc(fonduri norvegiene)-</t>
  </si>
  <si>
    <t xml:space="preserve">SF pentru eficientizarea sistemului de iluminat public în municipiul Câmpulung Moldovenesc(fonduri norvegiene) </t>
  </si>
  <si>
    <t>Consultanță pentru întocmirea cererii de finanțare și management integrat de proiect pentru accesarea Fondurilor norvegiene</t>
  </si>
  <si>
    <t>Consultanță pentru întocmirea cererii de finanțare pentru accesarea programului POCA 13</t>
  </si>
  <si>
    <t>Reabilitare acoperis si elemente decorative Fosta Primarie a municipiului Campulung Moldovenesc, judetul Suceava -asistență tehnică</t>
  </si>
  <si>
    <t>Reabilitare acoperis si elemente decorative Fosta Primarie a municipiului Campulung Moldovenesc, judetul Suceava-dirigenție de șantier</t>
  </si>
  <si>
    <t xml:space="preserve">Reabilitare si modernizare drum de interes local Str. Pietrele Doamnei,  str. Izvorul Alb-partia de schi până la km 2-proiectare </t>
  </si>
  <si>
    <t>`</t>
  </si>
  <si>
    <t>Refacere infrastructura rutiera, poduri, podețe și apărări de maluri str. Valea seacă și str. Simion Florea Marian-taxe si avize</t>
  </si>
  <si>
    <t>Refacere infrastructura rutiera, poduri, podețe și apărări de maluri str. Valea seacă și str. Simion Florea Marian-diriginte de santier</t>
  </si>
  <si>
    <t>L I S T A  obiectivelor de investiţii pe anul 2020</t>
  </si>
  <si>
    <t>Grupuri sanitare publice in municipiul Campulung Moldovenesc - proiectare+executie</t>
  </si>
  <si>
    <t>Reabilitare si modernizare strazi din municipiul Campulung Moldovenesc - diriginte de santier</t>
  </si>
  <si>
    <t>Autoturism</t>
  </si>
  <si>
    <t>Grupuri sanitare publice in municipiul Campulung Moldovenesc - dirigentie de santier</t>
  </si>
  <si>
    <t>Grupuri sanitare publice in municipiul Campulung Moldovenesc - taxe si avize</t>
  </si>
  <si>
    <t>Reabilitare si modernizare strazi din municipiul Campulung Moldovenesc - proiectare, asistenta tehnica si executie</t>
  </si>
  <si>
    <t>Refacere infrastructura rutiera, poduri, podețe și apărări de maluri str. Valea seacă și str. Simion Florea Marian-proiectare, asistenta tehnica si executie</t>
  </si>
  <si>
    <t>Reabilitare si modernizare strazi din municipiul Campulung Moldovenesc - taxe si avize</t>
  </si>
  <si>
    <t xml:space="preserve">               Prevederi 2020</t>
  </si>
  <si>
    <t>Lucrari de siguranta circulatiei str. Izvorul Alb, km 2+000 - 5+000 (parapet protectie) - proiectare + executie</t>
  </si>
  <si>
    <t>Lucrari de siguranta circulatiei str. Izvorul Alb, km 2+000 - 5+000 (parapet protectie) - diriginte de santier</t>
  </si>
  <si>
    <t>Lucrari de siguranta circulatiei str. Izvorul Alb, km 2+000 - 5+000 (parapet protectie) - taxe si avize</t>
  </si>
  <si>
    <t>Reabilitare, modernizare și dotare parcuri M. Eminescu si I. Creanga DALI</t>
  </si>
  <si>
    <t xml:space="preserve"> PUZ Izvorul Alb</t>
  </si>
  <si>
    <t>Construire spatii comerciale si alimentatie publica Partia de schi Rararu documentatie</t>
  </si>
  <si>
    <t>Licențe program</t>
  </si>
  <si>
    <t>Reabilitare Grădinița nr. 5</t>
  </si>
  <si>
    <t>Reabilitare acoperiș sala de sport Școala Gimazială Bogdan Vodă</t>
  </si>
  <si>
    <t>Reabilitare internat Liceul tehnologic nr. 1</t>
  </si>
  <si>
    <t>Dotari Școala Gimazială Bogdan Vodă (table interactive și copiator)</t>
  </si>
  <si>
    <t>Dotari Școala Gimazială George Voevidca (table interactive)</t>
  </si>
  <si>
    <t>Parcometre</t>
  </si>
  <si>
    <t>Amenajament silvic pentru pădurile împăduritepropietatea Municipiului Câmpulung Moldovenesc</t>
  </si>
  <si>
    <t>Sutdiu topografic PUZ Izvorul Alb</t>
  </si>
  <si>
    <t>Sistem supraveghere video-execuție</t>
  </si>
  <si>
    <t>Transferuri pentru investiții la spitale</t>
  </si>
  <si>
    <t>Capitolul 66.02-Titlul 51</t>
  </si>
  <si>
    <t>Containere</t>
  </si>
  <si>
    <t>Teren zona Stadion municipal</t>
  </si>
  <si>
    <t>Amenajare teren de sport Scoala Bogdan Voda- SF</t>
  </si>
  <si>
    <t>ISTRATE LUMINIȚA</t>
  </si>
  <si>
    <t>VIZĂ CFP</t>
  </si>
  <si>
    <t>PREȘEDINTE DE ȘEDINȚĂ,</t>
  </si>
  <si>
    <t>SECRETARUL MUNICIPIULUI</t>
  </si>
  <si>
    <t>Iluminat arhitectural Fosta Primărie</t>
  </si>
  <si>
    <t>Sistem supraveghere video (studiu soluții, expertiză, DTAC)</t>
  </si>
  <si>
    <t>Aparate radar</t>
  </si>
  <si>
    <t>Reabilitare, modernizare și dotare parcuri M. Eminescu si I. Creanga- proiectare + executie</t>
  </si>
  <si>
    <t>Statii de incarcare electrice pentru autovehicule</t>
  </si>
  <si>
    <t>Centrale termice blocuri ANL-proiectare + executie</t>
  </si>
  <si>
    <t>Centrale termice blocuri ANL- taxe si avize</t>
  </si>
  <si>
    <t>Centrale termice blocuri ANL-dirigentie de santier</t>
  </si>
  <si>
    <t xml:space="preserve"> MUNICIPIUL CÂMPULUNG MOLDOVENESC</t>
  </si>
  <si>
    <t>ANEXA  LA HCL NR______/2020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</si>
</sst>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R_O_N_-;\-* #,##0\ _R_O_N_-;_-* &quot;-&quot;\ _R_O_N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</numFmts>
  <fonts count="64"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10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color rgb="FFFF0000"/>
      <name val="Arial"/>
      <family val="2"/>
    </font>
    <font>
      <i/>
      <sz val="8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0" borderId="2" applyNumberFormat="0" applyFill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7" borderId="3" applyNumberFormat="0" applyAlignment="0" applyProtection="0"/>
    <xf numFmtId="0" fontId="45" fillId="29" borderId="1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</cellStyleXfs>
  <cellXfs count="336">
    <xf numFmtId="0" fontId="0" fillId="0" borderId="0" xfId="0" applyAlignment="1">
      <alignment/>
    </xf>
    <xf numFmtId="0" fontId="55" fillId="33" borderId="0" xfId="0" applyFont="1" applyFill="1" applyAlignment="1">
      <alignment/>
    </xf>
    <xf numFmtId="0" fontId="56" fillId="0" borderId="0" xfId="0" applyFont="1" applyAlignment="1">
      <alignment/>
    </xf>
    <xf numFmtId="0" fontId="55" fillId="34" borderId="10" xfId="0" applyFont="1" applyFill="1" applyBorder="1" applyAlignment="1">
      <alignment horizontal="center"/>
    </xf>
    <xf numFmtId="0" fontId="55" fillId="34" borderId="11" xfId="0" applyFont="1" applyFill="1" applyBorder="1" applyAlignment="1">
      <alignment horizontal="center"/>
    </xf>
    <xf numFmtId="0" fontId="55" fillId="34" borderId="12" xfId="0" applyFont="1" applyFill="1" applyBorder="1" applyAlignment="1">
      <alignment horizontal="center"/>
    </xf>
    <xf numFmtId="0" fontId="55" fillId="34" borderId="13" xfId="0" applyFont="1" applyFill="1" applyBorder="1" applyAlignment="1">
      <alignment horizontal="center"/>
    </xf>
    <xf numFmtId="0" fontId="55" fillId="34" borderId="14" xfId="0" applyFont="1" applyFill="1" applyBorder="1" applyAlignment="1">
      <alignment horizontal="center"/>
    </xf>
    <xf numFmtId="0" fontId="55" fillId="34" borderId="15" xfId="0" applyFont="1" applyFill="1" applyBorder="1" applyAlignment="1">
      <alignment horizontal="center"/>
    </xf>
    <xf numFmtId="0" fontId="55" fillId="34" borderId="16" xfId="0" applyFont="1" applyFill="1" applyBorder="1" applyAlignment="1">
      <alignment horizontal="center"/>
    </xf>
    <xf numFmtId="0" fontId="55" fillId="34" borderId="17" xfId="0" applyFont="1" applyFill="1" applyBorder="1" applyAlignment="1">
      <alignment horizontal="center"/>
    </xf>
    <xf numFmtId="0" fontId="55" fillId="33" borderId="0" xfId="0" applyFont="1" applyFill="1" applyAlignment="1">
      <alignment horizontal="center"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5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5" fillId="34" borderId="18" xfId="0" applyFont="1" applyFill="1" applyBorder="1" applyAlignment="1">
      <alignment horizontal="center"/>
    </xf>
    <xf numFmtId="0" fontId="55" fillId="34" borderId="19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9" fillId="33" borderId="0" xfId="0" applyFont="1" applyFill="1" applyAlignment="1">
      <alignment/>
    </xf>
    <xf numFmtId="0" fontId="59" fillId="33" borderId="0" xfId="0" applyFont="1" applyFill="1" applyAlignment="1">
      <alignment horizontal="center"/>
    </xf>
    <xf numFmtId="3" fontId="1" fillId="33" borderId="20" xfId="0" applyNumberFormat="1" applyFont="1" applyFill="1" applyBorder="1" applyAlignment="1">
      <alignment horizontal="center"/>
    </xf>
    <xf numFmtId="37" fontId="57" fillId="34" borderId="21" xfId="0" applyNumberFormat="1" applyFont="1" applyFill="1" applyBorder="1" applyAlignment="1">
      <alignment horizontal="center"/>
    </xf>
    <xf numFmtId="37" fontId="1" fillId="0" borderId="21" xfId="0" applyNumberFormat="1" applyFont="1" applyBorder="1" applyAlignment="1">
      <alignment horizontal="center"/>
    </xf>
    <xf numFmtId="37" fontId="1" fillId="0" borderId="20" xfId="0" applyNumberFormat="1" applyFont="1" applyBorder="1" applyAlignment="1">
      <alignment horizontal="center"/>
    </xf>
    <xf numFmtId="37" fontId="57" fillId="0" borderId="20" xfId="0" applyNumberFormat="1" applyFont="1" applyBorder="1" applyAlignment="1">
      <alignment horizontal="center"/>
    </xf>
    <xf numFmtId="37" fontId="55" fillId="0" borderId="20" xfId="0" applyNumberFormat="1" applyFont="1" applyBorder="1" applyAlignment="1">
      <alignment horizontal="center"/>
    </xf>
    <xf numFmtId="37" fontId="55" fillId="35" borderId="20" xfId="0" applyNumberFormat="1" applyFont="1" applyFill="1" applyBorder="1" applyAlignment="1">
      <alignment horizontal="center"/>
    </xf>
    <xf numFmtId="37" fontId="55" fillId="0" borderId="22" xfId="0" applyNumberFormat="1" applyFont="1" applyBorder="1" applyAlignment="1">
      <alignment horizontal="center"/>
    </xf>
    <xf numFmtId="3" fontId="55" fillId="35" borderId="20" xfId="0" applyNumberFormat="1" applyFont="1" applyFill="1" applyBorder="1" applyAlignment="1">
      <alignment horizontal="center"/>
    </xf>
    <xf numFmtId="37" fontId="55" fillId="0" borderId="23" xfId="0" applyNumberFormat="1" applyFont="1" applyBorder="1" applyAlignment="1">
      <alignment horizontal="center" vertical="center"/>
    </xf>
    <xf numFmtId="37" fontId="57" fillId="34" borderId="24" xfId="0" applyNumberFormat="1" applyFont="1" applyFill="1" applyBorder="1" applyAlignment="1">
      <alignment horizontal="center"/>
    </xf>
    <xf numFmtId="3" fontId="1" fillId="33" borderId="22" xfId="0" applyNumberFormat="1" applyFont="1" applyFill="1" applyBorder="1" applyAlignment="1">
      <alignment horizontal="center"/>
    </xf>
    <xf numFmtId="37" fontId="57" fillId="34" borderId="20" xfId="0" applyNumberFormat="1" applyFont="1" applyFill="1" applyBorder="1" applyAlignment="1">
      <alignment horizontal="center" vertical="center"/>
    </xf>
    <xf numFmtId="0" fontId="57" fillId="34" borderId="20" xfId="0" applyFont="1" applyFill="1" applyBorder="1" applyAlignment="1">
      <alignment horizontal="center"/>
    </xf>
    <xf numFmtId="0" fontId="55" fillId="34" borderId="25" xfId="0" applyFont="1" applyFill="1" applyBorder="1" applyAlignment="1">
      <alignment horizontal="center"/>
    </xf>
    <xf numFmtId="0" fontId="57" fillId="34" borderId="26" xfId="0" applyFont="1" applyFill="1" applyBorder="1" applyAlignment="1">
      <alignment horizontal="center"/>
    </xf>
    <xf numFmtId="0" fontId="60" fillId="0" borderId="20" xfId="0" applyFont="1" applyBorder="1" applyAlignment="1">
      <alignment horizontal="center"/>
    </xf>
    <xf numFmtId="37" fontId="57" fillId="34" borderId="20" xfId="0" applyNumberFormat="1" applyFont="1" applyFill="1" applyBorder="1" applyAlignment="1">
      <alignment horizontal="center"/>
    </xf>
    <xf numFmtId="37" fontId="57" fillId="36" borderId="21" xfId="0" applyNumberFormat="1" applyFont="1" applyFill="1" applyBorder="1" applyAlignment="1">
      <alignment horizontal="center"/>
    </xf>
    <xf numFmtId="0" fontId="58" fillId="37" borderId="27" xfId="0" applyFont="1" applyFill="1" applyBorder="1" applyAlignment="1">
      <alignment horizontal="center"/>
    </xf>
    <xf numFmtId="37" fontId="58" fillId="37" borderId="28" xfId="0" applyNumberFormat="1" applyFont="1" applyFill="1" applyBorder="1" applyAlignment="1">
      <alignment horizontal="center"/>
    </xf>
    <xf numFmtId="0" fontId="55" fillId="0" borderId="20" xfId="0" applyFont="1" applyBorder="1" applyAlignment="1">
      <alignment horizontal="center" wrapText="1"/>
    </xf>
    <xf numFmtId="0" fontId="55" fillId="35" borderId="20" xfId="0" applyFont="1" applyFill="1" applyBorder="1" applyAlignment="1">
      <alignment horizontal="center"/>
    </xf>
    <xf numFmtId="0" fontId="55" fillId="0" borderId="29" xfId="0" applyFont="1" applyBorder="1" applyAlignment="1">
      <alignment horizontal="center" wrapText="1"/>
    </xf>
    <xf numFmtId="37" fontId="55" fillId="0" borderId="30" xfId="0" applyNumberFormat="1" applyFont="1" applyBorder="1" applyAlignment="1">
      <alignment horizontal="center"/>
    </xf>
    <xf numFmtId="37" fontId="55" fillId="38" borderId="20" xfId="0" applyNumberFormat="1" applyFont="1" applyFill="1" applyBorder="1" applyAlignment="1">
      <alignment horizontal="center"/>
    </xf>
    <xf numFmtId="37" fontId="57" fillId="0" borderId="31" xfId="0" applyNumberFormat="1" applyFont="1" applyBorder="1" applyAlignment="1">
      <alignment horizontal="center"/>
    </xf>
    <xf numFmtId="37" fontId="55" fillId="38" borderId="32" xfId="0" applyNumberFormat="1" applyFont="1" applyFill="1" applyBorder="1" applyAlignment="1">
      <alignment horizontal="center"/>
    </xf>
    <xf numFmtId="37" fontId="55" fillId="0" borderId="31" xfId="0" applyNumberFormat="1" applyFont="1" applyBorder="1" applyAlignment="1">
      <alignment horizontal="center"/>
    </xf>
    <xf numFmtId="37" fontId="57" fillId="0" borderId="26" xfId="0" applyNumberFormat="1" applyFont="1" applyBorder="1" applyAlignment="1">
      <alignment horizontal="center"/>
    </xf>
    <xf numFmtId="37" fontId="55" fillId="0" borderId="32" xfId="0" applyNumberFormat="1" applyFont="1" applyBorder="1" applyAlignment="1">
      <alignment horizontal="center"/>
    </xf>
    <xf numFmtId="49" fontId="55" fillId="0" borderId="33" xfId="0" applyNumberFormat="1" applyFont="1" applyBorder="1" applyAlignment="1">
      <alignment horizontal="center" wrapText="1"/>
    </xf>
    <xf numFmtId="37" fontId="55" fillId="0" borderId="34" xfId="0" applyNumberFormat="1" applyFont="1" applyBorder="1" applyAlignment="1">
      <alignment horizontal="center"/>
    </xf>
    <xf numFmtId="37" fontId="55" fillId="0" borderId="33" xfId="0" applyNumberFormat="1" applyFont="1" applyBorder="1" applyAlignment="1">
      <alignment horizontal="center"/>
    </xf>
    <xf numFmtId="37" fontId="57" fillId="0" borderId="33" xfId="0" applyNumberFormat="1" applyFont="1" applyBorder="1" applyAlignment="1">
      <alignment horizontal="center" vertical="center"/>
    </xf>
    <xf numFmtId="37" fontId="57" fillId="0" borderId="20" xfId="0" applyNumberFormat="1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 wrapText="1"/>
    </xf>
    <xf numFmtId="37" fontId="55" fillId="0" borderId="21" xfId="0" applyNumberFormat="1" applyFont="1" applyBorder="1" applyAlignment="1">
      <alignment horizontal="center"/>
    </xf>
    <xf numFmtId="37" fontId="55" fillId="0" borderId="35" xfId="0" applyNumberFormat="1" applyFont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49" fontId="55" fillId="0" borderId="20" xfId="0" applyNumberFormat="1" applyFont="1" applyBorder="1" applyAlignment="1">
      <alignment horizontal="center" vertical="center" wrapText="1"/>
    </xf>
    <xf numFmtId="49" fontId="55" fillId="35" borderId="20" xfId="0" applyNumberFormat="1" applyFont="1" applyFill="1" applyBorder="1" applyAlignment="1">
      <alignment horizontal="center" vertical="center" wrapText="1"/>
    </xf>
    <xf numFmtId="37" fontId="55" fillId="35" borderId="23" xfId="0" applyNumberFormat="1" applyFont="1" applyFill="1" applyBorder="1" applyAlignment="1">
      <alignment horizontal="center"/>
    </xf>
    <xf numFmtId="37" fontId="57" fillId="34" borderId="33" xfId="0" applyNumberFormat="1" applyFont="1" applyFill="1" applyBorder="1" applyAlignment="1">
      <alignment horizontal="center"/>
    </xf>
    <xf numFmtId="37" fontId="57" fillId="37" borderId="28" xfId="0" applyNumberFormat="1" applyFont="1" applyFill="1" applyBorder="1" applyAlignment="1">
      <alignment horizontal="center"/>
    </xf>
    <xf numFmtId="37" fontId="57" fillId="34" borderId="30" xfId="0" applyNumberFormat="1" applyFont="1" applyFill="1" applyBorder="1" applyAlignment="1">
      <alignment horizontal="center"/>
    </xf>
    <xf numFmtId="37" fontId="57" fillId="34" borderId="30" xfId="0" applyNumberFormat="1" applyFont="1" applyFill="1" applyBorder="1" applyAlignment="1">
      <alignment horizontal="center" vertical="center"/>
    </xf>
    <xf numFmtId="0" fontId="55" fillId="0" borderId="26" xfId="0" applyFont="1" applyBorder="1" applyAlignment="1">
      <alignment horizontal="center" vertical="center" wrapText="1"/>
    </xf>
    <xf numFmtId="37" fontId="57" fillId="37" borderId="29" xfId="0" applyNumberFormat="1" applyFont="1" applyFill="1" applyBorder="1" applyAlignment="1">
      <alignment horizontal="center"/>
    </xf>
    <xf numFmtId="37" fontId="57" fillId="37" borderId="37" xfId="0" applyNumberFormat="1" applyFont="1" applyFill="1" applyBorder="1" applyAlignment="1">
      <alignment horizontal="center"/>
    </xf>
    <xf numFmtId="37" fontId="55" fillId="0" borderId="20" xfId="0" applyNumberFormat="1" applyFont="1" applyBorder="1" applyAlignment="1">
      <alignment horizontal="center" vertical="center"/>
    </xf>
    <xf numFmtId="37" fontId="55" fillId="34" borderId="20" xfId="0" applyNumberFormat="1" applyFont="1" applyFill="1" applyBorder="1" applyAlignment="1">
      <alignment horizontal="center"/>
    </xf>
    <xf numFmtId="37" fontId="55" fillId="39" borderId="33" xfId="0" applyNumberFormat="1" applyFont="1" applyFill="1" applyBorder="1" applyAlignment="1">
      <alignment horizontal="center"/>
    </xf>
    <xf numFmtId="37" fontId="55" fillId="34" borderId="33" xfId="0" applyNumberFormat="1" applyFont="1" applyFill="1" applyBorder="1" applyAlignment="1">
      <alignment horizontal="center"/>
    </xf>
    <xf numFmtId="37" fontId="55" fillId="39" borderId="28" xfId="0" applyNumberFormat="1" applyFont="1" applyFill="1" applyBorder="1" applyAlignment="1">
      <alignment horizontal="center"/>
    </xf>
    <xf numFmtId="37" fontId="55" fillId="39" borderId="2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58" fillId="34" borderId="32" xfId="0" applyFont="1" applyFill="1" applyBorder="1" applyAlignment="1">
      <alignment horizontal="center"/>
    </xf>
    <xf numFmtId="0" fontId="57" fillId="37" borderId="38" xfId="0" applyFont="1" applyFill="1" applyBorder="1" applyAlignment="1">
      <alignment horizontal="left"/>
    </xf>
    <xf numFmtId="49" fontId="55" fillId="39" borderId="33" xfId="0" applyNumberFormat="1" applyFont="1" applyFill="1" applyBorder="1" applyAlignment="1">
      <alignment horizontal="center" wrapText="1"/>
    </xf>
    <xf numFmtId="0" fontId="55" fillId="0" borderId="26" xfId="0" applyFont="1" applyBorder="1" applyAlignment="1">
      <alignment horizontal="center" wrapText="1"/>
    </xf>
    <xf numFmtId="0" fontId="55" fillId="34" borderId="39" xfId="0" applyFont="1" applyFill="1" applyBorder="1" applyAlignment="1">
      <alignment horizontal="center"/>
    </xf>
    <xf numFmtId="37" fontId="57" fillId="34" borderId="0" xfId="0" applyNumberFormat="1" applyFont="1" applyFill="1" applyBorder="1" applyAlignment="1">
      <alignment horizontal="center"/>
    </xf>
    <xf numFmtId="37" fontId="58" fillId="38" borderId="20" xfId="0" applyNumberFormat="1" applyFont="1" applyFill="1" applyBorder="1" applyAlignment="1">
      <alignment horizontal="center"/>
    </xf>
    <xf numFmtId="0" fontId="57" fillId="34" borderId="37" xfId="0" applyFont="1" applyFill="1" applyBorder="1" applyAlignment="1">
      <alignment horizontal="center"/>
    </xf>
    <xf numFmtId="0" fontId="55" fillId="0" borderId="40" xfId="0" applyFont="1" applyBorder="1" applyAlignment="1">
      <alignment horizontal="center" vertical="center" wrapText="1"/>
    </xf>
    <xf numFmtId="37" fontId="55" fillId="39" borderId="24" xfId="0" applyNumberFormat="1" applyFont="1" applyFill="1" applyBorder="1" applyAlignment="1">
      <alignment horizontal="center"/>
    </xf>
    <xf numFmtId="0" fontId="61" fillId="0" borderId="20" xfId="0" applyFont="1" applyBorder="1" applyAlignment="1">
      <alignment wrapText="1"/>
    </xf>
    <xf numFmtId="37" fontId="57" fillId="37" borderId="41" xfId="0" applyNumberFormat="1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49" fontId="55" fillId="0" borderId="20" xfId="0" applyNumberFormat="1" applyFont="1" applyBorder="1" applyAlignment="1">
      <alignment horizontal="center" wrapText="1"/>
    </xf>
    <xf numFmtId="37" fontId="57" fillId="34" borderId="41" xfId="0" applyNumberFormat="1" applyFont="1" applyFill="1" applyBorder="1" applyAlignment="1">
      <alignment horizontal="center"/>
    </xf>
    <xf numFmtId="37" fontId="57" fillId="34" borderId="24" xfId="0" applyNumberFormat="1" applyFont="1" applyFill="1" applyBorder="1" applyAlignment="1">
      <alignment horizontal="center" vertical="center"/>
    </xf>
    <xf numFmtId="37" fontId="57" fillId="34" borderId="0" xfId="0" applyNumberFormat="1" applyFont="1" applyFill="1" applyBorder="1" applyAlignment="1">
      <alignment horizontal="center" vertical="center"/>
    </xf>
    <xf numFmtId="37" fontId="5" fillId="38" borderId="20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37" fontId="6" fillId="34" borderId="21" xfId="0" applyNumberFormat="1" applyFont="1" applyFill="1" applyBorder="1" applyAlignment="1">
      <alignment horizontal="center"/>
    </xf>
    <xf numFmtId="37" fontId="6" fillId="0" borderId="21" xfId="0" applyNumberFormat="1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 vertical="center" wrapText="1"/>
    </xf>
    <xf numFmtId="37" fontId="1" fillId="0" borderId="20" xfId="0" applyNumberFormat="1" applyFont="1" applyFill="1" applyBorder="1" applyAlignment="1">
      <alignment horizontal="center"/>
    </xf>
    <xf numFmtId="37" fontId="55" fillId="34" borderId="23" xfId="0" applyNumberFormat="1" applyFont="1" applyFill="1" applyBorder="1" applyAlignment="1">
      <alignment horizontal="center" vertical="center"/>
    </xf>
    <xf numFmtId="37" fontId="55" fillId="34" borderId="20" xfId="0" applyNumberFormat="1" applyFont="1" applyFill="1" applyBorder="1" applyAlignment="1">
      <alignment horizontal="center" vertical="center"/>
    </xf>
    <xf numFmtId="37" fontId="55" fillId="0" borderId="40" xfId="0" applyNumberFormat="1" applyFont="1" applyBorder="1" applyAlignment="1">
      <alignment horizontal="center" vertical="center"/>
    </xf>
    <xf numFmtId="37" fontId="57" fillId="0" borderId="40" xfId="0" applyNumberFormat="1" applyFont="1" applyBorder="1" applyAlignment="1">
      <alignment horizontal="center" vertical="center"/>
    </xf>
    <xf numFmtId="37" fontId="55" fillId="39" borderId="41" xfId="0" applyNumberFormat="1" applyFont="1" applyFill="1" applyBorder="1" applyAlignment="1">
      <alignment horizontal="center"/>
    </xf>
    <xf numFmtId="37" fontId="55" fillId="39" borderId="42" xfId="0" applyNumberFormat="1" applyFont="1" applyFill="1" applyBorder="1" applyAlignment="1">
      <alignment horizontal="center"/>
    </xf>
    <xf numFmtId="37" fontId="55" fillId="34" borderId="21" xfId="0" applyNumberFormat="1" applyFont="1" applyFill="1" applyBorder="1" applyAlignment="1">
      <alignment horizontal="center"/>
    </xf>
    <xf numFmtId="37" fontId="55" fillId="34" borderId="29" xfId="0" applyNumberFormat="1" applyFont="1" applyFill="1" applyBorder="1" applyAlignment="1">
      <alignment horizontal="center"/>
    </xf>
    <xf numFmtId="37" fontId="1" fillId="0" borderId="20" xfId="0" applyNumberFormat="1" applyFont="1" applyBorder="1" applyAlignment="1">
      <alignment horizontal="center" vertical="center"/>
    </xf>
    <xf numFmtId="37" fontId="6" fillId="0" borderId="20" xfId="0" applyNumberFormat="1" applyFont="1" applyBorder="1" applyAlignment="1">
      <alignment horizontal="center" vertical="center"/>
    </xf>
    <xf numFmtId="0" fontId="57" fillId="40" borderId="20" xfId="0" applyFont="1" applyFill="1" applyBorder="1" applyAlignment="1">
      <alignment horizontal="center"/>
    </xf>
    <xf numFmtId="37" fontId="57" fillId="41" borderId="20" xfId="0" applyNumberFormat="1" applyFont="1" applyFill="1" applyBorder="1" applyAlignment="1">
      <alignment horizontal="center"/>
    </xf>
    <xf numFmtId="37" fontId="58" fillId="41" borderId="20" xfId="0" applyNumberFormat="1" applyFont="1" applyFill="1" applyBorder="1" applyAlignment="1">
      <alignment horizontal="center"/>
    </xf>
    <xf numFmtId="37" fontId="57" fillId="40" borderId="20" xfId="0" applyNumberFormat="1" applyFont="1" applyFill="1" applyBorder="1" applyAlignment="1">
      <alignment horizontal="center"/>
    </xf>
    <xf numFmtId="186" fontId="57" fillId="40" borderId="33" xfId="0" applyNumberFormat="1" applyFont="1" applyFill="1" applyBorder="1" applyAlignment="1">
      <alignment horizontal="center" vertical="center"/>
    </xf>
    <xf numFmtId="186" fontId="57" fillId="40" borderId="20" xfId="0" applyNumberFormat="1" applyFont="1" applyFill="1" applyBorder="1" applyAlignment="1">
      <alignment horizontal="center"/>
    </xf>
    <xf numFmtId="37" fontId="57" fillId="40" borderId="20" xfId="0" applyNumberFormat="1" applyFont="1" applyFill="1" applyBorder="1" applyAlignment="1">
      <alignment horizontal="center" vertical="center"/>
    </xf>
    <xf numFmtId="0" fontId="57" fillId="5" borderId="23" xfId="0" applyFont="1" applyFill="1" applyBorder="1" applyAlignment="1">
      <alignment horizontal="center"/>
    </xf>
    <xf numFmtId="37" fontId="57" fillId="5" borderId="23" xfId="0" applyNumberFormat="1" applyFont="1" applyFill="1" applyBorder="1" applyAlignment="1">
      <alignment horizontal="center"/>
    </xf>
    <xf numFmtId="0" fontId="57" fillId="5" borderId="20" xfId="0" applyFont="1" applyFill="1" applyBorder="1" applyAlignment="1">
      <alignment horizontal="center" vertical="center"/>
    </xf>
    <xf numFmtId="37" fontId="57" fillId="5" borderId="20" xfId="0" applyNumberFormat="1" applyFont="1" applyFill="1" applyBorder="1" applyAlignment="1">
      <alignment horizontal="center" vertical="center"/>
    </xf>
    <xf numFmtId="0" fontId="57" fillId="40" borderId="29" xfId="0" applyFont="1" applyFill="1" applyBorder="1" applyAlignment="1">
      <alignment horizontal="center"/>
    </xf>
    <xf numFmtId="186" fontId="57" fillId="40" borderId="41" xfId="0" applyNumberFormat="1" applyFont="1" applyFill="1" applyBorder="1" applyAlignment="1">
      <alignment horizontal="center" vertical="center"/>
    </xf>
    <xf numFmtId="0" fontId="57" fillId="40" borderId="33" xfId="0" applyFont="1" applyFill="1" applyBorder="1" applyAlignment="1">
      <alignment horizontal="center"/>
    </xf>
    <xf numFmtId="37" fontId="55" fillId="34" borderId="20" xfId="0" applyNumberFormat="1" applyFont="1" applyFill="1" applyBorder="1" applyAlignment="1">
      <alignment horizontal="center"/>
    </xf>
    <xf numFmtId="37" fontId="1" fillId="34" borderId="20" xfId="0" applyNumberFormat="1" applyFont="1" applyFill="1" applyBorder="1" applyAlignment="1">
      <alignment horizontal="center" vertical="center"/>
    </xf>
    <xf numFmtId="37" fontId="6" fillId="0" borderId="20" xfId="0" applyNumberFormat="1" applyFont="1" applyFill="1" applyBorder="1" applyAlignment="1">
      <alignment horizontal="center"/>
    </xf>
    <xf numFmtId="0" fontId="55" fillId="0" borderId="40" xfId="0" applyFont="1" applyBorder="1" applyAlignment="1">
      <alignment horizontal="center" wrapText="1"/>
    </xf>
    <xf numFmtId="37" fontId="55" fillId="0" borderId="40" xfId="0" applyNumberFormat="1" applyFont="1" applyBorder="1" applyAlignment="1">
      <alignment horizontal="center"/>
    </xf>
    <xf numFmtId="37" fontId="55" fillId="0" borderId="29" xfId="0" applyNumberFormat="1" applyFont="1" applyBorder="1" applyAlignment="1">
      <alignment horizontal="center"/>
    </xf>
    <xf numFmtId="37" fontId="55" fillId="0" borderId="43" xfId="0" applyNumberFormat="1" applyFont="1" applyBorder="1" applyAlignment="1">
      <alignment horizontal="center"/>
    </xf>
    <xf numFmtId="37" fontId="57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37" fontId="1" fillId="0" borderId="44" xfId="0" applyNumberFormat="1" applyFont="1" applyBorder="1" applyAlignment="1">
      <alignment horizontal="center" vertical="center"/>
    </xf>
    <xf numFmtId="37" fontId="6" fillId="0" borderId="44" xfId="0" applyNumberFormat="1" applyFont="1" applyBorder="1" applyAlignment="1">
      <alignment horizontal="center" vertical="center"/>
    </xf>
    <xf numFmtId="37" fontId="55" fillId="34" borderId="20" xfId="0" applyNumberFormat="1" applyFont="1" applyFill="1" applyBorder="1" applyAlignment="1">
      <alignment horizontal="center" vertical="center"/>
    </xf>
    <xf numFmtId="37" fontId="1" fillId="34" borderId="24" xfId="0" applyNumberFormat="1" applyFont="1" applyFill="1" applyBorder="1" applyAlignment="1">
      <alignment horizontal="center" vertical="center"/>
    </xf>
    <xf numFmtId="0" fontId="55" fillId="42" borderId="41" xfId="0" applyFont="1" applyFill="1" applyBorder="1" applyAlignment="1">
      <alignment horizontal="center" wrapText="1"/>
    </xf>
    <xf numFmtId="37" fontId="57" fillId="42" borderId="42" xfId="0" applyNumberFormat="1" applyFont="1" applyFill="1" applyBorder="1" applyAlignment="1">
      <alignment horizontal="center"/>
    </xf>
    <xf numFmtId="0" fontId="57" fillId="40" borderId="41" xfId="0" applyFont="1" applyFill="1" applyBorder="1" applyAlignment="1">
      <alignment horizontal="center"/>
    </xf>
    <xf numFmtId="37" fontId="57" fillId="40" borderId="24" xfId="0" applyNumberFormat="1" applyFont="1" applyFill="1" applyBorder="1" applyAlignment="1">
      <alignment horizontal="center"/>
    </xf>
    <xf numFmtId="37" fontId="55" fillId="34" borderId="21" xfId="0" applyNumberFormat="1" applyFont="1" applyFill="1" applyBorder="1" applyAlignment="1">
      <alignment horizontal="center"/>
    </xf>
    <xf numFmtId="0" fontId="57" fillId="5" borderId="26" xfId="0" applyFont="1" applyFill="1" applyBorder="1" applyAlignment="1">
      <alignment horizontal="center"/>
    </xf>
    <xf numFmtId="37" fontId="57" fillId="5" borderId="26" xfId="0" applyNumberFormat="1" applyFont="1" applyFill="1" applyBorder="1" applyAlignment="1">
      <alignment horizontal="center"/>
    </xf>
    <xf numFmtId="37" fontId="57" fillId="5" borderId="32" xfId="0" applyNumberFormat="1" applyFont="1" applyFill="1" applyBorder="1" applyAlignment="1">
      <alignment horizontal="center"/>
    </xf>
    <xf numFmtId="0" fontId="55" fillId="34" borderId="45" xfId="0" applyFont="1" applyFill="1" applyBorder="1" applyAlignment="1">
      <alignment horizontal="center"/>
    </xf>
    <xf numFmtId="0" fontId="57" fillId="34" borderId="30" xfId="0" applyFont="1" applyFill="1" applyBorder="1" applyAlignment="1">
      <alignment horizontal="center" vertical="top" wrapText="1"/>
    </xf>
    <xf numFmtId="0" fontId="57" fillId="35" borderId="32" xfId="0" applyFont="1" applyFill="1" applyBorder="1" applyAlignment="1">
      <alignment horizontal="center"/>
    </xf>
    <xf numFmtId="0" fontId="57" fillId="34" borderId="32" xfId="0" applyFont="1" applyFill="1" applyBorder="1" applyAlignment="1">
      <alignment horizontal="center"/>
    </xf>
    <xf numFmtId="37" fontId="57" fillId="34" borderId="29" xfId="0" applyNumberFormat="1" applyFont="1" applyFill="1" applyBorder="1" applyAlignment="1">
      <alignment horizontal="center" vertical="top"/>
    </xf>
    <xf numFmtId="37" fontId="57" fillId="37" borderId="33" xfId="0" applyNumberFormat="1" applyFont="1" applyFill="1" applyBorder="1" applyAlignment="1">
      <alignment horizontal="center"/>
    </xf>
    <xf numFmtId="37" fontId="57" fillId="34" borderId="20" xfId="0" applyNumberFormat="1" applyFont="1" applyFill="1" applyBorder="1" applyAlignment="1">
      <alignment horizontal="center" vertical="top"/>
    </xf>
    <xf numFmtId="37" fontId="57" fillId="43" borderId="20" xfId="0" applyNumberFormat="1" applyFont="1" applyFill="1" applyBorder="1" applyAlignment="1">
      <alignment horizontal="center"/>
    </xf>
    <xf numFmtId="0" fontId="55" fillId="36" borderId="21" xfId="0" applyFont="1" applyFill="1" applyBorder="1" applyAlignment="1">
      <alignment horizontal="center" wrapText="1"/>
    </xf>
    <xf numFmtId="37" fontId="57" fillId="40" borderId="0" xfId="0" applyNumberFormat="1" applyFont="1" applyFill="1" applyBorder="1" applyAlignment="1">
      <alignment horizontal="center" vertical="center"/>
    </xf>
    <xf numFmtId="49" fontId="55" fillId="34" borderId="46" xfId="0" applyNumberFormat="1" applyFont="1" applyFill="1" applyBorder="1" applyAlignment="1">
      <alignment horizontal="center" vertical="center" wrapText="1"/>
    </xf>
    <xf numFmtId="0" fontId="55" fillId="34" borderId="46" xfId="0" applyFont="1" applyFill="1" applyBorder="1" applyAlignment="1">
      <alignment horizontal="center"/>
    </xf>
    <xf numFmtId="0" fontId="55" fillId="34" borderId="47" xfId="0" applyFont="1" applyFill="1" applyBorder="1" applyAlignment="1">
      <alignment horizontal="center"/>
    </xf>
    <xf numFmtId="0" fontId="55" fillId="34" borderId="48" xfId="0" applyFont="1" applyFill="1" applyBorder="1" applyAlignment="1">
      <alignment horizontal="center"/>
    </xf>
    <xf numFmtId="0" fontId="55" fillId="34" borderId="49" xfId="0" applyFont="1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5" fillId="34" borderId="50" xfId="0" applyFont="1" applyFill="1" applyBorder="1" applyAlignment="1">
      <alignment horizontal="center"/>
    </xf>
    <xf numFmtId="0" fontId="57" fillId="34" borderId="51" xfId="0" applyFont="1" applyFill="1" applyBorder="1" applyAlignment="1">
      <alignment horizontal="center" vertical="top" wrapText="1"/>
    </xf>
    <xf numFmtId="37" fontId="57" fillId="34" borderId="52" xfId="0" applyNumberFormat="1" applyFont="1" applyFill="1" applyBorder="1" applyAlignment="1">
      <alignment horizontal="center" vertical="top"/>
    </xf>
    <xf numFmtId="0" fontId="57" fillId="34" borderId="51" xfId="0" applyFont="1" applyFill="1" applyBorder="1" applyAlignment="1">
      <alignment horizontal="center"/>
    </xf>
    <xf numFmtId="0" fontId="58" fillId="34" borderId="53" xfId="0" applyFont="1" applyFill="1" applyBorder="1" applyAlignment="1">
      <alignment horizontal="center"/>
    </xf>
    <xf numFmtId="37" fontId="57" fillId="37" borderId="54" xfId="0" applyNumberFormat="1" applyFont="1" applyFill="1" applyBorder="1" applyAlignment="1">
      <alignment horizontal="center"/>
    </xf>
    <xf numFmtId="0" fontId="57" fillId="40" borderId="51" xfId="0" applyFont="1" applyFill="1" applyBorder="1" applyAlignment="1">
      <alignment horizontal="center"/>
    </xf>
    <xf numFmtId="1" fontId="57" fillId="5" borderId="52" xfId="0" applyNumberFormat="1" applyFont="1" applyFill="1" applyBorder="1" applyAlignment="1">
      <alignment horizontal="center"/>
    </xf>
    <xf numFmtId="1" fontId="55" fillId="34" borderId="52" xfId="0" applyNumberFormat="1" applyFont="1" applyFill="1" applyBorder="1" applyAlignment="1">
      <alignment horizontal="center"/>
    </xf>
    <xf numFmtId="0" fontId="57" fillId="40" borderId="53" xfId="0" applyFont="1" applyFill="1" applyBorder="1" applyAlignment="1">
      <alignment horizontal="center"/>
    </xf>
    <xf numFmtId="1" fontId="55" fillId="40" borderId="55" xfId="0" applyNumberFormat="1" applyFont="1" applyFill="1" applyBorder="1" applyAlignment="1">
      <alignment horizontal="center"/>
    </xf>
    <xf numFmtId="0" fontId="57" fillId="34" borderId="56" xfId="0" applyFont="1" applyFill="1" applyBorder="1" applyAlignment="1">
      <alignment horizontal="center"/>
    </xf>
    <xf numFmtId="0" fontId="58" fillId="40" borderId="49" xfId="0" applyFont="1" applyFill="1" applyBorder="1" applyAlignment="1">
      <alignment horizontal="center"/>
    </xf>
    <xf numFmtId="37" fontId="57" fillId="40" borderId="57" xfId="0" applyNumberFormat="1" applyFont="1" applyFill="1" applyBorder="1" applyAlignment="1">
      <alignment horizontal="center"/>
    </xf>
    <xf numFmtId="0" fontId="58" fillId="34" borderId="56" xfId="0" applyFont="1" applyFill="1" applyBorder="1" applyAlignment="1">
      <alignment horizontal="center"/>
    </xf>
    <xf numFmtId="1" fontId="57" fillId="34" borderId="52" xfId="0" applyNumberFormat="1" applyFont="1" applyFill="1" applyBorder="1" applyAlignment="1">
      <alignment horizontal="center"/>
    </xf>
    <xf numFmtId="0" fontId="58" fillId="34" borderId="49" xfId="0" applyFont="1" applyFill="1" applyBorder="1" applyAlignment="1">
      <alignment horizontal="center"/>
    </xf>
    <xf numFmtId="1" fontId="57" fillId="34" borderId="54" xfId="0" applyNumberFormat="1" applyFont="1" applyFill="1" applyBorder="1" applyAlignment="1">
      <alignment horizontal="center"/>
    </xf>
    <xf numFmtId="0" fontId="58" fillId="36" borderId="53" xfId="0" applyFont="1" applyFill="1" applyBorder="1" applyAlignment="1">
      <alignment horizontal="left"/>
    </xf>
    <xf numFmtId="0" fontId="57" fillId="34" borderId="53" xfId="0" applyFont="1" applyFill="1" applyBorder="1" applyAlignment="1">
      <alignment horizontal="left"/>
    </xf>
    <xf numFmtId="37" fontId="57" fillId="34" borderId="52" xfId="0" applyNumberFormat="1" applyFont="1" applyFill="1" applyBorder="1" applyAlignment="1">
      <alignment horizontal="center"/>
    </xf>
    <xf numFmtId="0" fontId="62" fillId="34" borderId="56" xfId="0" applyFont="1" applyFill="1" applyBorder="1" applyAlignment="1">
      <alignment horizontal="left"/>
    </xf>
    <xf numFmtId="0" fontId="57" fillId="37" borderId="58" xfId="0" applyFont="1" applyFill="1" applyBorder="1" applyAlignment="1">
      <alignment horizontal="left"/>
    </xf>
    <xf numFmtId="37" fontId="58" fillId="37" borderId="59" xfId="0" applyNumberFormat="1" applyFont="1" applyFill="1" applyBorder="1" applyAlignment="1">
      <alignment horizontal="center"/>
    </xf>
    <xf numFmtId="0" fontId="57" fillId="40" borderId="56" xfId="0" applyFont="1" applyFill="1" applyBorder="1" applyAlignment="1">
      <alignment horizontal="center"/>
    </xf>
    <xf numFmtId="37" fontId="57" fillId="41" borderId="52" xfId="0" applyNumberFormat="1" applyFont="1" applyFill="1" applyBorder="1" applyAlignment="1">
      <alignment horizontal="center"/>
    </xf>
    <xf numFmtId="37" fontId="5" fillId="38" borderId="52" xfId="0" applyNumberFormat="1" applyFont="1" applyFill="1" applyBorder="1" applyAlignment="1">
      <alignment horizontal="center"/>
    </xf>
    <xf numFmtId="0" fontId="58" fillId="40" borderId="56" xfId="0" applyFont="1" applyFill="1" applyBorder="1" applyAlignment="1">
      <alignment horizontal="center"/>
    </xf>
    <xf numFmtId="37" fontId="57" fillId="40" borderId="52" xfId="0" applyNumberFormat="1" applyFont="1" applyFill="1" applyBorder="1" applyAlignment="1">
      <alignment horizontal="center"/>
    </xf>
    <xf numFmtId="0" fontId="57" fillId="38" borderId="56" xfId="0" applyFont="1" applyFill="1" applyBorder="1" applyAlignment="1">
      <alignment horizontal="left"/>
    </xf>
    <xf numFmtId="37" fontId="58" fillId="38" borderId="52" xfId="0" applyNumberFormat="1" applyFont="1" applyFill="1" applyBorder="1" applyAlignment="1">
      <alignment horizontal="center"/>
    </xf>
    <xf numFmtId="37" fontId="58" fillId="37" borderId="54" xfId="0" applyNumberFormat="1" applyFont="1" applyFill="1" applyBorder="1" applyAlignment="1">
      <alignment horizontal="center"/>
    </xf>
    <xf numFmtId="0" fontId="57" fillId="40" borderId="53" xfId="0" applyFont="1" applyFill="1" applyBorder="1" applyAlignment="1">
      <alignment horizontal="left"/>
    </xf>
    <xf numFmtId="0" fontId="55" fillId="0" borderId="56" xfId="0" applyFont="1" applyBorder="1" applyAlignment="1">
      <alignment horizontal="center"/>
    </xf>
    <xf numFmtId="1" fontId="55" fillId="0" borderId="52" xfId="0" applyNumberFormat="1" applyFont="1" applyBorder="1" applyAlignment="1">
      <alignment horizontal="center"/>
    </xf>
    <xf numFmtId="0" fontId="57" fillId="40" borderId="58" xfId="0" applyFont="1" applyFill="1" applyBorder="1" applyAlignment="1">
      <alignment horizontal="left"/>
    </xf>
    <xf numFmtId="1" fontId="55" fillId="40" borderId="54" xfId="0" applyNumberFormat="1" applyFont="1" applyFill="1" applyBorder="1" applyAlignment="1">
      <alignment horizontal="center"/>
    </xf>
    <xf numFmtId="0" fontId="55" fillId="0" borderId="60" xfId="0" applyFont="1" applyBorder="1" applyAlignment="1">
      <alignment horizontal="center"/>
    </xf>
    <xf numFmtId="1" fontId="55" fillId="0" borderId="55" xfId="0" applyNumberFormat="1" applyFont="1" applyBorder="1" applyAlignment="1">
      <alignment horizontal="center"/>
    </xf>
    <xf numFmtId="1" fontId="57" fillId="0" borderId="52" xfId="0" applyNumberFormat="1" applyFont="1" applyBorder="1" applyAlignment="1">
      <alignment horizontal="center"/>
    </xf>
    <xf numFmtId="0" fontId="55" fillId="0" borderId="61" xfId="0" applyFont="1" applyBorder="1" applyAlignment="1">
      <alignment horizontal="center"/>
    </xf>
    <xf numFmtId="1" fontId="57" fillId="0" borderId="55" xfId="0" applyNumberFormat="1" applyFont="1" applyBorder="1" applyAlignment="1">
      <alignment horizontal="center"/>
    </xf>
    <xf numFmtId="0" fontId="58" fillId="35" borderId="56" xfId="0" applyFont="1" applyFill="1" applyBorder="1" applyAlignment="1">
      <alignment horizontal="center"/>
    </xf>
    <xf numFmtId="0" fontId="55" fillId="35" borderId="52" xfId="0" applyFont="1" applyFill="1" applyBorder="1" applyAlignment="1">
      <alignment horizontal="center"/>
    </xf>
    <xf numFmtId="37" fontId="57" fillId="37" borderId="62" xfId="0" applyNumberFormat="1" applyFont="1" applyFill="1" applyBorder="1" applyAlignment="1">
      <alignment horizontal="center"/>
    </xf>
    <xf numFmtId="37" fontId="55" fillId="34" borderId="52" xfId="0" applyNumberFormat="1" applyFont="1" applyFill="1" applyBorder="1" applyAlignment="1">
      <alignment horizontal="center" vertical="center"/>
    </xf>
    <xf numFmtId="0" fontId="57" fillId="0" borderId="53" xfId="0" applyFont="1" applyBorder="1" applyAlignment="1">
      <alignment horizontal="center"/>
    </xf>
    <xf numFmtId="3" fontId="57" fillId="0" borderId="52" xfId="0" applyNumberFormat="1" applyFont="1" applyBorder="1" applyAlignment="1">
      <alignment horizontal="center"/>
    </xf>
    <xf numFmtId="0" fontId="57" fillId="0" borderId="63" xfId="0" applyFont="1" applyBorder="1" applyAlignment="1">
      <alignment horizontal="center"/>
    </xf>
    <xf numFmtId="0" fontId="57" fillId="0" borderId="58" xfId="0" applyFont="1" applyBorder="1" applyAlignment="1">
      <alignment horizontal="center"/>
    </xf>
    <xf numFmtId="37" fontId="57" fillId="0" borderId="52" xfId="0" applyNumberFormat="1" applyFont="1" applyBorder="1" applyAlignment="1">
      <alignment horizontal="center" vertical="center"/>
    </xf>
    <xf numFmtId="0" fontId="55" fillId="0" borderId="53" xfId="0" applyFont="1" applyBorder="1" applyAlignment="1">
      <alignment horizontal="center"/>
    </xf>
    <xf numFmtId="0" fontId="57" fillId="0" borderId="56" xfId="0" applyFont="1" applyBorder="1" applyAlignment="1">
      <alignment horizontal="center"/>
    </xf>
    <xf numFmtId="0" fontId="58" fillId="40" borderId="64" xfId="0" applyFont="1" applyFill="1" applyBorder="1" applyAlignment="1">
      <alignment horizontal="center"/>
    </xf>
    <xf numFmtId="0" fontId="7" fillId="34" borderId="56" xfId="0" applyFont="1" applyFill="1" applyBorder="1" applyAlignment="1">
      <alignment horizontal="center"/>
    </xf>
    <xf numFmtId="37" fontId="1" fillId="0" borderId="52" xfId="0" applyNumberFormat="1" applyFont="1" applyFill="1" applyBorder="1" applyAlignment="1">
      <alignment horizontal="center"/>
    </xf>
    <xf numFmtId="0" fontId="63" fillId="34" borderId="56" xfId="0" applyFont="1" applyFill="1" applyBorder="1" applyAlignment="1">
      <alignment horizontal="center"/>
    </xf>
    <xf numFmtId="3" fontId="1" fillId="33" borderId="52" xfId="0" applyNumberFormat="1" applyFont="1" applyFill="1" applyBorder="1" applyAlignment="1">
      <alignment horizontal="center"/>
    </xf>
    <xf numFmtId="0" fontId="63" fillId="0" borderId="56" xfId="0" applyFont="1" applyBorder="1" applyAlignment="1">
      <alignment horizontal="center"/>
    </xf>
    <xf numFmtId="1" fontId="58" fillId="0" borderId="52" xfId="0" applyNumberFormat="1" applyFont="1" applyBorder="1" applyAlignment="1">
      <alignment horizontal="center"/>
    </xf>
    <xf numFmtId="1" fontId="57" fillId="35" borderId="52" xfId="0" applyNumberFormat="1" applyFont="1" applyFill="1" applyBorder="1" applyAlignment="1">
      <alignment horizontal="center" vertical="center"/>
    </xf>
    <xf numFmtId="1" fontId="57" fillId="0" borderId="52" xfId="0" applyNumberFormat="1" applyFont="1" applyBorder="1" applyAlignment="1">
      <alignment horizontal="center" vertical="center"/>
    </xf>
    <xf numFmtId="0" fontId="63" fillId="0" borderId="49" xfId="0" applyFont="1" applyBorder="1" applyAlignment="1">
      <alignment horizontal="center"/>
    </xf>
    <xf numFmtId="0" fontId="55" fillId="0" borderId="52" xfId="0" applyFont="1" applyBorder="1" applyAlignment="1">
      <alignment horizontal="center"/>
    </xf>
    <xf numFmtId="0" fontId="57" fillId="0" borderId="56" xfId="0" applyFont="1" applyBorder="1" applyAlignment="1">
      <alignment/>
    </xf>
    <xf numFmtId="37" fontId="55" fillId="35" borderId="52" xfId="0" applyNumberFormat="1" applyFont="1" applyFill="1" applyBorder="1" applyAlignment="1">
      <alignment horizontal="center"/>
    </xf>
    <xf numFmtId="49" fontId="55" fillId="0" borderId="0" xfId="0" applyNumberFormat="1" applyFont="1" applyBorder="1" applyAlignment="1">
      <alignment horizontal="center" wrapText="1"/>
    </xf>
    <xf numFmtId="37" fontId="57" fillId="35" borderId="54" xfId="0" applyNumberFormat="1" applyFont="1" applyFill="1" applyBorder="1" applyAlignment="1">
      <alignment horizontal="center"/>
    </xf>
    <xf numFmtId="37" fontId="55" fillId="35" borderId="54" xfId="0" applyNumberFormat="1" applyFont="1" applyFill="1" applyBorder="1" applyAlignment="1">
      <alignment horizontal="center"/>
    </xf>
    <xf numFmtId="37" fontId="57" fillId="35" borderId="52" xfId="0" applyNumberFormat="1" applyFont="1" applyFill="1" applyBorder="1" applyAlignment="1">
      <alignment horizontal="center"/>
    </xf>
    <xf numFmtId="1" fontId="57" fillId="37" borderId="54" xfId="0" applyNumberFormat="1" applyFont="1" applyFill="1" applyBorder="1" applyAlignment="1">
      <alignment horizontal="center"/>
    </xf>
    <xf numFmtId="0" fontId="58" fillId="34" borderId="51" xfId="0" applyFont="1" applyFill="1" applyBorder="1" applyAlignment="1">
      <alignment horizontal="center"/>
    </xf>
    <xf numFmtId="0" fontId="58" fillId="0" borderId="51" xfId="0" applyFont="1" applyBorder="1" applyAlignment="1">
      <alignment horizontal="center"/>
    </xf>
    <xf numFmtId="0" fontId="57" fillId="37" borderId="53" xfId="0" applyFont="1" applyFill="1" applyBorder="1" applyAlignment="1">
      <alignment horizontal="left"/>
    </xf>
    <xf numFmtId="37" fontId="57" fillId="37" borderId="55" xfId="0" applyNumberFormat="1" applyFont="1" applyFill="1" applyBorder="1" applyAlignment="1">
      <alignment horizontal="center"/>
    </xf>
    <xf numFmtId="0" fontId="57" fillId="40" borderId="56" xfId="0" applyFont="1" applyFill="1" applyBorder="1" applyAlignment="1">
      <alignment horizontal="center" vertical="center"/>
    </xf>
    <xf numFmtId="37" fontId="6" fillId="35" borderId="65" xfId="0" applyNumberFormat="1" applyFont="1" applyFill="1" applyBorder="1" applyAlignment="1">
      <alignment horizontal="center" vertical="center"/>
    </xf>
    <xf numFmtId="37" fontId="6" fillId="35" borderId="52" xfId="0" applyNumberFormat="1" applyFont="1" applyFill="1" applyBorder="1" applyAlignment="1">
      <alignment horizontal="center" vertical="center"/>
    </xf>
    <xf numFmtId="0" fontId="55" fillId="34" borderId="66" xfId="0" applyFont="1" applyFill="1" applyBorder="1" applyAlignment="1">
      <alignment horizontal="center"/>
    </xf>
    <xf numFmtId="1" fontId="55" fillId="34" borderId="54" xfId="0" applyNumberFormat="1" applyFont="1" applyFill="1" applyBorder="1" applyAlignment="1">
      <alignment horizontal="center"/>
    </xf>
    <xf numFmtId="0" fontId="57" fillId="34" borderId="56" xfId="0" applyFont="1" applyFill="1" applyBorder="1" applyAlignment="1">
      <alignment horizontal="center" vertical="center"/>
    </xf>
    <xf numFmtId="37" fontId="57" fillId="35" borderId="52" xfId="0" applyNumberFormat="1" applyFont="1" applyFill="1" applyBorder="1" applyAlignment="1">
      <alignment horizontal="center" vertical="center"/>
    </xf>
    <xf numFmtId="0" fontId="57" fillId="34" borderId="60" xfId="0" applyFont="1" applyFill="1" applyBorder="1" applyAlignment="1">
      <alignment horizontal="center" vertical="center"/>
    </xf>
    <xf numFmtId="0" fontId="61" fillId="0" borderId="0" xfId="0" applyFont="1" applyBorder="1" applyAlignment="1">
      <alignment wrapText="1"/>
    </xf>
    <xf numFmtId="37" fontId="57" fillId="35" borderId="55" xfId="0" applyNumberFormat="1" applyFont="1" applyFill="1" applyBorder="1" applyAlignment="1">
      <alignment horizontal="center" vertical="center"/>
    </xf>
    <xf numFmtId="0" fontId="57" fillId="34" borderId="53" xfId="0" applyFont="1" applyFill="1" applyBorder="1" applyAlignment="1">
      <alignment horizontal="center"/>
    </xf>
    <xf numFmtId="1" fontId="55" fillId="34" borderId="55" xfId="0" applyNumberFormat="1" applyFont="1" applyFill="1" applyBorder="1" applyAlignment="1">
      <alignment horizontal="center"/>
    </xf>
    <xf numFmtId="37" fontId="55" fillId="34" borderId="52" xfId="0" applyNumberFormat="1" applyFont="1" applyFill="1" applyBorder="1" applyAlignment="1">
      <alignment horizontal="center"/>
    </xf>
    <xf numFmtId="0" fontId="57" fillId="36" borderId="67" xfId="0" applyFont="1" applyFill="1" applyBorder="1" applyAlignment="1">
      <alignment horizontal="left"/>
    </xf>
    <xf numFmtId="37" fontId="57" fillId="42" borderId="62" xfId="0" applyNumberFormat="1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 wrapText="1"/>
    </xf>
    <xf numFmtId="37" fontId="1" fillId="35" borderId="20" xfId="0" applyNumberFormat="1" applyFont="1" applyFill="1" applyBorder="1" applyAlignment="1">
      <alignment horizontal="center"/>
    </xf>
    <xf numFmtId="37" fontId="1" fillId="35" borderId="22" xfId="0" applyNumberFormat="1" applyFont="1" applyFill="1" applyBorder="1" applyAlignment="1">
      <alignment horizontal="center"/>
    </xf>
    <xf numFmtId="37" fontId="1" fillId="35" borderId="52" xfId="0" applyNumberFormat="1" applyFont="1" applyFill="1" applyBorder="1" applyAlignment="1">
      <alignment horizontal="center"/>
    </xf>
    <xf numFmtId="0" fontId="57" fillId="44" borderId="61" xfId="0" applyFont="1" applyFill="1" applyBorder="1" applyAlignment="1">
      <alignment horizontal="center"/>
    </xf>
    <xf numFmtId="0" fontId="57" fillId="44" borderId="40" xfId="0" applyFont="1" applyFill="1" applyBorder="1" applyAlignment="1">
      <alignment horizontal="center" wrapText="1"/>
    </xf>
    <xf numFmtId="37" fontId="57" fillId="44" borderId="40" xfId="0" applyNumberFormat="1" applyFont="1" applyFill="1" applyBorder="1" applyAlignment="1">
      <alignment horizontal="center"/>
    </xf>
    <xf numFmtId="37" fontId="57" fillId="44" borderId="55" xfId="0" applyNumberFormat="1" applyFont="1" applyFill="1" applyBorder="1" applyAlignment="1">
      <alignment horizontal="center"/>
    </xf>
    <xf numFmtId="0" fontId="62" fillId="34" borderId="20" xfId="0" applyFont="1" applyFill="1" applyBorder="1" applyAlignment="1">
      <alignment horizontal="left"/>
    </xf>
    <xf numFmtId="1" fontId="57" fillId="34" borderId="20" xfId="0" applyNumberFormat="1" applyFont="1" applyFill="1" applyBorder="1" applyAlignment="1">
      <alignment horizontal="center"/>
    </xf>
    <xf numFmtId="37" fontId="57" fillId="38" borderId="20" xfId="0" applyNumberFormat="1" applyFont="1" applyFill="1" applyBorder="1" applyAlignment="1">
      <alignment horizontal="center"/>
    </xf>
    <xf numFmtId="37" fontId="57" fillId="38" borderId="52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 wrapText="1"/>
    </xf>
    <xf numFmtId="2" fontId="55" fillId="34" borderId="20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37" fontId="1" fillId="39" borderId="20" xfId="0" applyNumberFormat="1" applyFont="1" applyFill="1" applyBorder="1" applyAlignment="1">
      <alignment horizontal="center"/>
    </xf>
    <xf numFmtId="37" fontId="1" fillId="34" borderId="20" xfId="0" applyNumberFormat="1" applyFont="1" applyFill="1" applyBorder="1" applyAlignment="1">
      <alignment horizontal="center"/>
    </xf>
    <xf numFmtId="1" fontId="1" fillId="34" borderId="52" xfId="0" applyNumberFormat="1" applyFont="1" applyFill="1" applyBorder="1" applyAlignment="1">
      <alignment horizontal="center"/>
    </xf>
    <xf numFmtId="0" fontId="57" fillId="34" borderId="66" xfId="0" applyFont="1" applyFill="1" applyBorder="1" applyAlignment="1">
      <alignment horizontal="center"/>
    </xf>
    <xf numFmtId="49" fontId="55" fillId="39" borderId="41" xfId="0" applyNumberFormat="1" applyFont="1" applyFill="1" applyBorder="1" applyAlignment="1">
      <alignment horizontal="center" wrapText="1"/>
    </xf>
    <xf numFmtId="37" fontId="55" fillId="34" borderId="24" xfId="0" applyNumberFormat="1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37" fontId="1" fillId="35" borderId="20" xfId="0" applyNumberFormat="1" applyFont="1" applyFill="1" applyBorder="1" applyAlignment="1">
      <alignment horizontal="center" vertical="center"/>
    </xf>
    <xf numFmtId="0" fontId="57" fillId="34" borderId="67" xfId="0" applyFont="1" applyFill="1" applyBorder="1" applyAlignment="1">
      <alignment horizontal="center"/>
    </xf>
    <xf numFmtId="0" fontId="57" fillId="34" borderId="41" xfId="0" applyFont="1" applyFill="1" applyBorder="1" applyAlignment="1">
      <alignment horizontal="center"/>
    </xf>
    <xf numFmtId="37" fontId="57" fillId="34" borderId="62" xfId="0" applyNumberFormat="1" applyFont="1" applyFill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/>
    </xf>
    <xf numFmtId="37" fontId="6" fillId="0" borderId="23" xfId="0" applyNumberFormat="1" applyFont="1" applyBorder="1" applyAlignment="1">
      <alignment horizontal="center"/>
    </xf>
    <xf numFmtId="37" fontId="6" fillId="34" borderId="24" xfId="0" applyNumberFormat="1" applyFont="1" applyFill="1" applyBorder="1" applyAlignment="1">
      <alignment horizontal="center"/>
    </xf>
    <xf numFmtId="37" fontId="1" fillId="0" borderId="23" xfId="0" applyNumberFormat="1" applyFont="1" applyBorder="1" applyAlignment="1">
      <alignment horizontal="center"/>
    </xf>
    <xf numFmtId="37" fontId="6" fillId="0" borderId="68" xfId="0" applyNumberFormat="1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37" fontId="1" fillId="0" borderId="22" xfId="0" applyNumberFormat="1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 vertical="center" wrapText="1"/>
    </xf>
    <xf numFmtId="37" fontId="1" fillId="0" borderId="70" xfId="0" applyNumberFormat="1" applyFont="1" applyBorder="1" applyAlignment="1">
      <alignment horizontal="center"/>
    </xf>
    <xf numFmtId="37" fontId="6" fillId="34" borderId="70" xfId="0" applyNumberFormat="1" applyFont="1" applyFill="1" applyBorder="1" applyAlignment="1">
      <alignment horizontal="center"/>
    </xf>
    <xf numFmtId="1" fontId="1" fillId="0" borderId="70" xfId="0" applyNumberFormat="1" applyFont="1" applyBorder="1" applyAlignment="1">
      <alignment horizontal="center"/>
    </xf>
    <xf numFmtId="37" fontId="1" fillId="0" borderId="71" xfId="0" applyNumberFormat="1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7" fillId="34" borderId="60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 wrapText="1"/>
    </xf>
    <xf numFmtId="37" fontId="1" fillId="0" borderId="21" xfId="0" applyNumberFormat="1" applyFont="1" applyFill="1" applyBorder="1" applyAlignment="1">
      <alignment horizontal="center"/>
    </xf>
    <xf numFmtId="37" fontId="1" fillId="0" borderId="29" xfId="0" applyNumberFormat="1" applyFont="1" applyFill="1" applyBorder="1" applyAlignment="1">
      <alignment horizontal="center"/>
    </xf>
    <xf numFmtId="37" fontId="6" fillId="0" borderId="21" xfId="0" applyNumberFormat="1" applyFont="1" applyFill="1" applyBorder="1" applyAlignment="1">
      <alignment horizontal="center"/>
    </xf>
    <xf numFmtId="37" fontId="6" fillId="0" borderId="29" xfId="0" applyNumberFormat="1" applyFont="1" applyFill="1" applyBorder="1" applyAlignment="1">
      <alignment horizontal="center"/>
    </xf>
    <xf numFmtId="37" fontId="1" fillId="0" borderId="5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37" fontId="1" fillId="0" borderId="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2" fontId="60" fillId="0" borderId="20" xfId="0" applyNumberFormat="1" applyFont="1" applyBorder="1" applyAlignment="1">
      <alignment horizontal="center" wrapText="1"/>
    </xf>
    <xf numFmtId="0" fontId="57" fillId="34" borderId="61" xfId="0" applyFont="1" applyFill="1" applyBorder="1" applyAlignment="1">
      <alignment horizontal="center"/>
    </xf>
    <xf numFmtId="37" fontId="1" fillId="0" borderId="40" xfId="0" applyNumberFormat="1" applyFont="1" applyBorder="1" applyAlignment="1">
      <alignment horizontal="center" vertical="center"/>
    </xf>
    <xf numFmtId="37" fontId="1" fillId="34" borderId="0" xfId="0" applyNumberFormat="1" applyFont="1" applyFill="1" applyBorder="1" applyAlignment="1">
      <alignment horizontal="center" vertical="center"/>
    </xf>
    <xf numFmtId="37" fontId="6" fillId="0" borderId="40" xfId="0" applyNumberFormat="1" applyFont="1" applyBorder="1" applyAlignment="1">
      <alignment horizontal="center" vertical="center"/>
    </xf>
    <xf numFmtId="37" fontId="57" fillId="34" borderId="55" xfId="0" applyNumberFormat="1" applyFont="1" applyFill="1" applyBorder="1" applyAlignment="1">
      <alignment horizontal="center"/>
    </xf>
    <xf numFmtId="0" fontId="57" fillId="36" borderId="61" xfId="0" applyFont="1" applyFill="1" applyBorder="1" applyAlignment="1">
      <alignment horizontal="center"/>
    </xf>
    <xf numFmtId="0" fontId="6" fillId="44" borderId="40" xfId="0" applyFont="1" applyFill="1" applyBorder="1" applyAlignment="1">
      <alignment horizontal="center" vertical="center" wrapText="1"/>
    </xf>
    <xf numFmtId="37" fontId="6" fillId="44" borderId="40" xfId="0" applyNumberFormat="1" applyFont="1" applyFill="1" applyBorder="1" applyAlignment="1">
      <alignment horizontal="center" vertical="center"/>
    </xf>
    <xf numFmtId="0" fontId="55" fillId="34" borderId="56" xfId="0" applyFont="1" applyFill="1" applyBorder="1" applyAlignment="1">
      <alignment horizontal="center"/>
    </xf>
    <xf numFmtId="0" fontId="55" fillId="34" borderId="20" xfId="0" applyFont="1" applyFill="1" applyBorder="1" applyAlignment="1">
      <alignment horizontal="center"/>
    </xf>
    <xf numFmtId="186" fontId="55" fillId="34" borderId="20" xfId="0" applyNumberFormat="1" applyFont="1" applyFill="1" applyBorder="1" applyAlignment="1">
      <alignment horizontal="center"/>
    </xf>
    <xf numFmtId="186" fontId="55" fillId="34" borderId="52" xfId="0" applyNumberFormat="1" applyFont="1" applyFill="1" applyBorder="1" applyAlignment="1">
      <alignment horizontal="center"/>
    </xf>
    <xf numFmtId="0" fontId="55" fillId="34" borderId="20" xfId="0" applyFont="1" applyFill="1" applyBorder="1" applyAlignment="1">
      <alignment horizontal="center" wrapText="1"/>
    </xf>
    <xf numFmtId="0" fontId="57" fillId="33" borderId="0" xfId="0" applyFont="1" applyFill="1" applyAlignment="1">
      <alignment horizontal="center"/>
    </xf>
    <xf numFmtId="0" fontId="55" fillId="34" borderId="73" xfId="0" applyFont="1" applyFill="1" applyBorder="1" applyAlignment="1">
      <alignment horizontal="center"/>
    </xf>
    <xf numFmtId="0" fontId="55" fillId="34" borderId="74" xfId="0" applyFont="1" applyFill="1" applyBorder="1" applyAlignment="1">
      <alignment horizontal="center"/>
    </xf>
    <xf numFmtId="0" fontId="57" fillId="34" borderId="63" xfId="0" applyFont="1" applyFill="1" applyBorder="1" applyAlignment="1">
      <alignment horizontal="center" vertical="top" wrapText="1"/>
    </xf>
    <xf numFmtId="0" fontId="57" fillId="34" borderId="75" xfId="0" applyFont="1" applyFill="1" applyBorder="1" applyAlignment="1">
      <alignment horizontal="center" vertical="top" wrapText="1"/>
    </xf>
    <xf numFmtId="0" fontId="57" fillId="37" borderId="63" xfId="0" applyFont="1" applyFill="1" applyBorder="1" applyAlignment="1">
      <alignment horizontal="center"/>
    </xf>
    <xf numFmtId="0" fontId="57" fillId="37" borderId="75" xfId="0" applyFont="1" applyFill="1" applyBorder="1" applyAlignment="1">
      <alignment horizontal="center"/>
    </xf>
    <xf numFmtId="0" fontId="57" fillId="37" borderId="49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57" fillId="37" borderId="58" xfId="0" applyFont="1" applyFill="1" applyBorder="1" applyAlignment="1">
      <alignment horizontal="center" wrapText="1"/>
    </xf>
    <xf numFmtId="0" fontId="57" fillId="37" borderId="34" xfId="0" applyFont="1" applyFill="1" applyBorder="1" applyAlignment="1">
      <alignment horizontal="center" wrapText="1"/>
    </xf>
    <xf numFmtId="0" fontId="55" fillId="34" borderId="16" xfId="0" applyFont="1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5" fillId="34" borderId="5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2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4.00390625" style="1" customWidth="1"/>
    <col min="2" max="2" width="30.28125" style="1" customWidth="1"/>
    <col min="3" max="3" width="12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12.28125" style="1" customWidth="1"/>
    <col min="13" max="16384" width="9.140625" style="1" customWidth="1"/>
  </cols>
  <sheetData>
    <row r="1" spans="2:11" ht="12.75">
      <c r="B1" s="1" t="s">
        <v>0</v>
      </c>
      <c r="I1" s="1" t="s">
        <v>176</v>
      </c>
      <c r="K1" s="2"/>
    </row>
    <row r="2" ht="11.25">
      <c r="B2" s="1" t="s">
        <v>175</v>
      </c>
    </row>
    <row r="3" ht="14.25" customHeight="1"/>
    <row r="4" spans="3:11" ht="11.25">
      <c r="C4" s="322" t="s">
        <v>132</v>
      </c>
      <c r="D4" s="322"/>
      <c r="E4" s="322"/>
      <c r="F4" s="322"/>
      <c r="G4" s="322"/>
      <c r="H4" s="322"/>
      <c r="I4" s="322"/>
      <c r="J4" s="322"/>
      <c r="K4" s="322"/>
    </row>
    <row r="5" ht="14.25" customHeight="1" thickBot="1"/>
    <row r="6" spans="1:12" ht="21.75" customHeight="1" thickBot="1">
      <c r="A6" s="323" t="s">
        <v>1</v>
      </c>
      <c r="B6" s="324"/>
      <c r="C6" s="157" t="s">
        <v>2</v>
      </c>
      <c r="D6" s="158" t="s">
        <v>3</v>
      </c>
      <c r="E6" s="159"/>
      <c r="F6" s="160"/>
      <c r="G6" s="160"/>
      <c r="H6" s="160" t="s">
        <v>141</v>
      </c>
      <c r="I6" s="160"/>
      <c r="J6" s="160"/>
      <c r="K6" s="160"/>
      <c r="L6" s="36"/>
    </row>
    <row r="7" spans="1:12" ht="10.5" customHeight="1">
      <c r="A7" s="161" t="s">
        <v>4</v>
      </c>
      <c r="B7" s="4"/>
      <c r="C7" s="4"/>
      <c r="D7" s="4" t="s">
        <v>5</v>
      </c>
      <c r="E7" s="5"/>
      <c r="F7" s="9"/>
      <c r="G7" s="162"/>
      <c r="H7" s="162"/>
      <c r="I7" s="162"/>
      <c r="J7" s="162"/>
      <c r="K7" s="162"/>
      <c r="L7" s="17"/>
    </row>
    <row r="8" spans="1:12" ht="10.5" customHeight="1">
      <c r="A8" s="161" t="s">
        <v>4</v>
      </c>
      <c r="B8" s="4"/>
      <c r="C8" s="4"/>
      <c r="D8" s="4">
        <v>2020</v>
      </c>
      <c r="E8" s="5" t="s">
        <v>6</v>
      </c>
      <c r="F8" s="333" t="s">
        <v>7</v>
      </c>
      <c r="G8" s="334"/>
      <c r="H8" s="334"/>
      <c r="I8" s="334"/>
      <c r="J8" s="334"/>
      <c r="K8" s="335"/>
      <c r="L8" s="17"/>
    </row>
    <row r="9" spans="1:12" ht="10.5" customHeight="1" thickBot="1">
      <c r="A9" s="161" t="s">
        <v>4</v>
      </c>
      <c r="B9" s="4"/>
      <c r="C9" s="4"/>
      <c r="D9" s="4"/>
      <c r="E9" s="5" t="s">
        <v>8</v>
      </c>
      <c r="F9" s="6"/>
      <c r="G9" s="7"/>
      <c r="H9" s="7"/>
      <c r="I9" s="7"/>
      <c r="J9" s="7"/>
      <c r="K9" s="7"/>
      <c r="L9" s="17"/>
    </row>
    <row r="10" spans="1:12" ht="10.5" customHeight="1" thickBot="1">
      <c r="A10" s="161" t="s">
        <v>4</v>
      </c>
      <c r="B10" s="4" t="s">
        <v>4</v>
      </c>
      <c r="C10" s="4"/>
      <c r="D10" s="4"/>
      <c r="E10" s="5" t="s">
        <v>9</v>
      </c>
      <c r="F10" s="147" t="s">
        <v>10</v>
      </c>
      <c r="G10" s="147" t="s">
        <v>11</v>
      </c>
      <c r="H10" s="147" t="s">
        <v>12</v>
      </c>
      <c r="I10" s="147" t="s">
        <v>98</v>
      </c>
      <c r="J10" s="147" t="s">
        <v>6</v>
      </c>
      <c r="K10" s="8" t="s">
        <v>13</v>
      </c>
      <c r="L10" s="17"/>
    </row>
    <row r="11" spans="1:12" ht="10.5" customHeight="1">
      <c r="A11" s="161"/>
      <c r="B11" s="4"/>
      <c r="C11" s="4"/>
      <c r="D11" s="4"/>
      <c r="E11" s="5" t="s">
        <v>14</v>
      </c>
      <c r="F11" s="5" t="s">
        <v>15</v>
      </c>
      <c r="G11" s="5" t="s">
        <v>16</v>
      </c>
      <c r="H11" s="5" t="s">
        <v>16</v>
      </c>
      <c r="I11" s="5" t="s">
        <v>99</v>
      </c>
      <c r="J11" s="5" t="s">
        <v>17</v>
      </c>
      <c r="K11" s="9" t="s">
        <v>18</v>
      </c>
      <c r="L11" s="17" t="s">
        <v>19</v>
      </c>
    </row>
    <row r="12" spans="1:12" ht="10.5" customHeight="1">
      <c r="A12" s="161"/>
      <c r="B12" s="4"/>
      <c r="C12" s="4"/>
      <c r="D12" s="4"/>
      <c r="E12" s="5"/>
      <c r="F12" s="5" t="s">
        <v>20</v>
      </c>
      <c r="G12" s="5" t="s">
        <v>21</v>
      </c>
      <c r="H12" s="5" t="s">
        <v>22</v>
      </c>
      <c r="I12" s="5"/>
      <c r="J12" s="5" t="s">
        <v>23</v>
      </c>
      <c r="K12" s="9" t="s">
        <v>24</v>
      </c>
      <c r="L12" s="17" t="s">
        <v>25</v>
      </c>
    </row>
    <row r="13" spans="1:12" ht="10.5" customHeight="1">
      <c r="A13" s="161"/>
      <c r="B13" s="4"/>
      <c r="C13" s="4"/>
      <c r="D13" s="4"/>
      <c r="E13" s="5"/>
      <c r="F13" s="5"/>
      <c r="G13" s="5"/>
      <c r="H13" s="5"/>
      <c r="I13" s="5"/>
      <c r="J13" s="5" t="s">
        <v>26</v>
      </c>
      <c r="K13" s="9" t="s">
        <v>27</v>
      </c>
      <c r="L13" s="17" t="s">
        <v>28</v>
      </c>
    </row>
    <row r="14" spans="1:12" ht="10.5" customHeight="1" thickBot="1">
      <c r="A14" s="161"/>
      <c r="B14" s="4"/>
      <c r="C14" s="4"/>
      <c r="D14" s="4"/>
      <c r="E14" s="5"/>
      <c r="F14" s="5"/>
      <c r="G14" s="5"/>
      <c r="H14" s="5"/>
      <c r="I14" s="5"/>
      <c r="J14" s="5" t="s">
        <v>29</v>
      </c>
      <c r="K14" s="162"/>
      <c r="L14" s="17" t="s">
        <v>24</v>
      </c>
    </row>
    <row r="15" spans="1:12" ht="12.75" customHeight="1" hidden="1" thickBot="1">
      <c r="A15" s="161"/>
      <c r="B15" s="4"/>
      <c r="C15" s="4"/>
      <c r="D15" s="4"/>
      <c r="E15" s="5"/>
      <c r="F15" s="5"/>
      <c r="G15" s="5"/>
      <c r="H15" s="5"/>
      <c r="I15" s="5"/>
      <c r="J15" s="5"/>
      <c r="K15" s="162"/>
      <c r="L15" s="18" t="s">
        <v>30</v>
      </c>
    </row>
    <row r="16" spans="1:12" s="11" customFormat="1" ht="11.25" customHeight="1" thickBot="1">
      <c r="A16" s="163"/>
      <c r="B16" s="3">
        <v>1</v>
      </c>
      <c r="C16" s="3">
        <v>2</v>
      </c>
      <c r="D16" s="147">
        <v>3</v>
      </c>
      <c r="E16" s="147" t="s">
        <v>31</v>
      </c>
      <c r="F16" s="147" t="s">
        <v>32</v>
      </c>
      <c r="G16" s="147" t="s">
        <v>33</v>
      </c>
      <c r="H16" s="10" t="s">
        <v>34</v>
      </c>
      <c r="I16" s="147" t="s">
        <v>35</v>
      </c>
      <c r="J16" s="147" t="s">
        <v>36</v>
      </c>
      <c r="K16" s="10" t="s">
        <v>37</v>
      </c>
      <c r="L16" s="83" t="s">
        <v>38</v>
      </c>
    </row>
    <row r="17" spans="1:12" s="11" customFormat="1" ht="35.25" customHeight="1">
      <c r="A17" s="325" t="s">
        <v>95</v>
      </c>
      <c r="B17" s="326"/>
      <c r="C17" s="151">
        <f aca="true" t="shared" si="0" ref="C17:L17">C18+C144+C142</f>
        <v>100125997.83389999</v>
      </c>
      <c r="D17" s="151">
        <f t="shared" si="0"/>
        <v>25492753.434499998</v>
      </c>
      <c r="E17" s="151">
        <f t="shared" si="0"/>
        <v>25492753.8045</v>
      </c>
      <c r="F17" s="151">
        <f t="shared" si="0"/>
        <v>0</v>
      </c>
      <c r="G17" s="151">
        <f t="shared" si="0"/>
        <v>0</v>
      </c>
      <c r="H17" s="151">
        <f t="shared" si="0"/>
        <v>0</v>
      </c>
      <c r="I17" s="151">
        <f t="shared" si="0"/>
        <v>9233488</v>
      </c>
      <c r="J17" s="151">
        <f t="shared" si="0"/>
        <v>16259265.804499999</v>
      </c>
      <c r="K17" s="151">
        <f t="shared" si="0"/>
        <v>10778569.2685</v>
      </c>
      <c r="L17" s="151">
        <f t="shared" si="0"/>
        <v>5480696.535999999</v>
      </c>
    </row>
    <row r="18" spans="1:12" s="11" customFormat="1" ht="19.5" customHeight="1">
      <c r="A18" s="164"/>
      <c r="B18" s="148" t="s">
        <v>61</v>
      </c>
      <c r="C18" s="153">
        <f>C22+C28+C43+C54+C109+C113+C137+C34</f>
        <v>88420506.9239</v>
      </c>
      <c r="D18" s="153">
        <f aca="true" t="shared" si="1" ref="D18:L18">D22+D28+D43+D54+D109+D113+D137+D34</f>
        <v>15371435.804499999</v>
      </c>
      <c r="E18" s="153">
        <f t="shared" si="1"/>
        <v>15371435.804499999</v>
      </c>
      <c r="F18" s="153">
        <f t="shared" si="1"/>
        <v>0</v>
      </c>
      <c r="G18" s="153">
        <f t="shared" si="1"/>
        <v>0</v>
      </c>
      <c r="H18" s="153">
        <f t="shared" si="1"/>
        <v>0</v>
      </c>
      <c r="I18" s="153">
        <f t="shared" si="1"/>
        <v>0</v>
      </c>
      <c r="J18" s="153">
        <f t="shared" si="1"/>
        <v>15371435.804499999</v>
      </c>
      <c r="K18" s="153">
        <f t="shared" si="1"/>
        <v>9890739.2685</v>
      </c>
      <c r="L18" s="153">
        <f t="shared" si="1"/>
        <v>5480696.535999999</v>
      </c>
    </row>
    <row r="19" spans="1:12" s="11" customFormat="1" ht="15.75" customHeight="1">
      <c r="A19" s="166" t="s">
        <v>40</v>
      </c>
      <c r="B19" s="149" t="s">
        <v>41</v>
      </c>
      <c r="C19" s="153">
        <f aca="true" t="shared" si="2" ref="C19:L19">C23+C55+C114+C35+C44+C110+C138</f>
        <v>40208500</v>
      </c>
      <c r="D19" s="153">
        <f t="shared" si="2"/>
        <v>3255000</v>
      </c>
      <c r="E19" s="153">
        <f t="shared" si="2"/>
        <v>3255000</v>
      </c>
      <c r="F19" s="153">
        <f t="shared" si="2"/>
        <v>0</v>
      </c>
      <c r="G19" s="153">
        <f t="shared" si="2"/>
        <v>0</v>
      </c>
      <c r="H19" s="153">
        <f t="shared" si="2"/>
        <v>0</v>
      </c>
      <c r="I19" s="153">
        <f t="shared" si="2"/>
        <v>0</v>
      </c>
      <c r="J19" s="153">
        <f t="shared" si="2"/>
        <v>3255000</v>
      </c>
      <c r="K19" s="153">
        <f t="shared" si="2"/>
        <v>3255000</v>
      </c>
      <c r="L19" s="165">
        <f t="shared" si="2"/>
        <v>0</v>
      </c>
    </row>
    <row r="20" spans="1:12" s="11" customFormat="1" ht="12.75" customHeight="1">
      <c r="A20" s="166" t="s">
        <v>42</v>
      </c>
      <c r="B20" s="150" t="s">
        <v>43</v>
      </c>
      <c r="C20" s="153">
        <f aca="true" t="shared" si="3" ref="C20:L20">C24+C46+C59+C118+C139+C39</f>
        <v>44292362.2269</v>
      </c>
      <c r="D20" s="153">
        <f t="shared" si="3"/>
        <v>9367500.9045</v>
      </c>
      <c r="E20" s="153">
        <f t="shared" si="3"/>
        <v>9367500.9045</v>
      </c>
      <c r="F20" s="153">
        <f t="shared" si="3"/>
        <v>0</v>
      </c>
      <c r="G20" s="153">
        <f t="shared" si="3"/>
        <v>0</v>
      </c>
      <c r="H20" s="153">
        <f t="shared" si="3"/>
        <v>0</v>
      </c>
      <c r="I20" s="153">
        <f t="shared" si="3"/>
        <v>0</v>
      </c>
      <c r="J20" s="153">
        <f t="shared" si="3"/>
        <v>9367500.9045</v>
      </c>
      <c r="K20" s="153">
        <f t="shared" si="3"/>
        <v>4017704.3685</v>
      </c>
      <c r="L20" s="165">
        <f t="shared" si="3"/>
        <v>5349796.535999999</v>
      </c>
    </row>
    <row r="21" spans="1:12" s="12" customFormat="1" ht="14.25" customHeight="1">
      <c r="A21" s="167" t="s">
        <v>44</v>
      </c>
      <c r="B21" s="86" t="s">
        <v>45</v>
      </c>
      <c r="C21" s="154">
        <f>C25+C29+C48+C71+C111+C140+C122+C40</f>
        <v>3919644.6969999997</v>
      </c>
      <c r="D21" s="154">
        <f aca="true" t="shared" si="4" ref="D21:L21">D25+D29+D48+D71+D111+D140+D122+D40</f>
        <v>2748934.9</v>
      </c>
      <c r="E21" s="154">
        <f t="shared" si="4"/>
        <v>2748934.9</v>
      </c>
      <c r="F21" s="154">
        <f t="shared" si="4"/>
        <v>0</v>
      </c>
      <c r="G21" s="154">
        <f t="shared" si="4"/>
        <v>0</v>
      </c>
      <c r="H21" s="154">
        <f t="shared" si="4"/>
        <v>0</v>
      </c>
      <c r="I21" s="154">
        <f t="shared" si="4"/>
        <v>0</v>
      </c>
      <c r="J21" s="154">
        <f t="shared" si="4"/>
        <v>2748934.9</v>
      </c>
      <c r="K21" s="154">
        <f t="shared" si="4"/>
        <v>2618034.9</v>
      </c>
      <c r="L21" s="154">
        <f t="shared" si="4"/>
        <v>130900</v>
      </c>
    </row>
    <row r="22" spans="1:12" s="12" customFormat="1" ht="12.75" customHeight="1">
      <c r="A22" s="327" t="s">
        <v>39</v>
      </c>
      <c r="B22" s="328"/>
      <c r="C22" s="152">
        <f>C25</f>
        <v>160000</v>
      </c>
      <c r="D22" s="152">
        <f>D25</f>
        <v>160000</v>
      </c>
      <c r="E22" s="152">
        <f aca="true" t="shared" si="5" ref="E22:L22">E25</f>
        <v>160000</v>
      </c>
      <c r="F22" s="152">
        <f t="shared" si="5"/>
        <v>0</v>
      </c>
      <c r="G22" s="152">
        <f t="shared" si="5"/>
        <v>0</v>
      </c>
      <c r="H22" s="152">
        <f t="shared" si="5"/>
        <v>0</v>
      </c>
      <c r="I22" s="152">
        <f t="shared" si="5"/>
        <v>0</v>
      </c>
      <c r="J22" s="152">
        <f t="shared" si="5"/>
        <v>160000</v>
      </c>
      <c r="K22" s="66">
        <f t="shared" si="5"/>
        <v>160000</v>
      </c>
      <c r="L22" s="168">
        <f t="shared" si="5"/>
        <v>0</v>
      </c>
    </row>
    <row r="23" spans="1:12" ht="15" customHeight="1">
      <c r="A23" s="169" t="s">
        <v>40</v>
      </c>
      <c r="B23" s="144" t="s">
        <v>41</v>
      </c>
      <c r="C23" s="145">
        <v>0</v>
      </c>
      <c r="D23" s="145">
        <v>0</v>
      </c>
      <c r="E23" s="145">
        <v>0</v>
      </c>
      <c r="F23" s="145"/>
      <c r="G23" s="145"/>
      <c r="H23" s="145"/>
      <c r="I23" s="145"/>
      <c r="J23" s="145">
        <v>0</v>
      </c>
      <c r="K23" s="146">
        <v>0</v>
      </c>
      <c r="L23" s="170"/>
    </row>
    <row r="24" spans="1:12" ht="15.75" customHeight="1">
      <c r="A24" s="172" t="s">
        <v>42</v>
      </c>
      <c r="B24" s="123" t="s">
        <v>43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0</v>
      </c>
    </row>
    <row r="25" spans="1:12" s="13" customFormat="1" ht="12.75" customHeight="1">
      <c r="A25" s="175" t="s">
        <v>44</v>
      </c>
      <c r="B25" s="141" t="s">
        <v>45</v>
      </c>
      <c r="C25" s="142">
        <f>C26+C27</f>
        <v>160000</v>
      </c>
      <c r="D25" s="142">
        <f aca="true" t="shared" si="6" ref="D25:L25">D26+D27</f>
        <v>160000</v>
      </c>
      <c r="E25" s="142">
        <f t="shared" si="6"/>
        <v>160000</v>
      </c>
      <c r="F25" s="142">
        <f t="shared" si="6"/>
        <v>0</v>
      </c>
      <c r="G25" s="142">
        <f t="shared" si="6"/>
        <v>0</v>
      </c>
      <c r="H25" s="142">
        <f t="shared" si="6"/>
        <v>0</v>
      </c>
      <c r="I25" s="142">
        <f t="shared" si="6"/>
        <v>0</v>
      </c>
      <c r="J25" s="142">
        <f t="shared" si="6"/>
        <v>160000</v>
      </c>
      <c r="K25" s="142">
        <f t="shared" si="6"/>
        <v>160000</v>
      </c>
      <c r="L25" s="176">
        <f t="shared" si="6"/>
        <v>0</v>
      </c>
    </row>
    <row r="26" spans="1:12" s="13" customFormat="1" ht="12.75" customHeight="1">
      <c r="A26" s="177"/>
      <c r="B26" s="38"/>
      <c r="C26" s="126"/>
      <c r="D26" s="126"/>
      <c r="E26" s="126"/>
      <c r="F26" s="126"/>
      <c r="G26" s="126"/>
      <c r="H26" s="126"/>
      <c r="I26" s="126"/>
      <c r="J26" s="137"/>
      <c r="K26" s="137"/>
      <c r="L26" s="178"/>
    </row>
    <row r="27" spans="1:12" s="13" customFormat="1" ht="12.75" customHeight="1">
      <c r="A27" s="179"/>
      <c r="B27" s="91" t="s">
        <v>148</v>
      </c>
      <c r="C27" s="84">
        <v>160000</v>
      </c>
      <c r="D27" s="84">
        <v>160000</v>
      </c>
      <c r="E27" s="84">
        <v>160000</v>
      </c>
      <c r="F27" s="93"/>
      <c r="G27" s="93"/>
      <c r="H27" s="93"/>
      <c r="I27" s="93"/>
      <c r="J27" s="94">
        <v>160000</v>
      </c>
      <c r="K27" s="95">
        <v>160000</v>
      </c>
      <c r="L27" s="180"/>
    </row>
    <row r="28" spans="1:12" s="13" customFormat="1" ht="31.5" customHeight="1">
      <c r="A28" s="181" t="s">
        <v>116</v>
      </c>
      <c r="B28" s="155"/>
      <c r="C28" s="40">
        <f>C29</f>
        <v>369630</v>
      </c>
      <c r="D28" s="40">
        <f aca="true" t="shared" si="7" ref="D28:K28">D29</f>
        <v>289631</v>
      </c>
      <c r="E28" s="40">
        <f t="shared" si="7"/>
        <v>289631</v>
      </c>
      <c r="F28" s="40">
        <f t="shared" si="7"/>
        <v>0</v>
      </c>
      <c r="G28" s="40">
        <f t="shared" si="7"/>
        <v>0</v>
      </c>
      <c r="H28" s="40">
        <f t="shared" si="7"/>
        <v>0</v>
      </c>
      <c r="I28" s="40">
        <f t="shared" si="7"/>
        <v>0</v>
      </c>
      <c r="J28" s="40">
        <f t="shared" si="7"/>
        <v>289631</v>
      </c>
      <c r="K28" s="40">
        <f t="shared" si="7"/>
        <v>289631</v>
      </c>
      <c r="L28" s="40">
        <f>L29</f>
        <v>0</v>
      </c>
    </row>
    <row r="29" spans="1:12" s="13" customFormat="1" ht="12.75" customHeight="1">
      <c r="A29" s="182" t="s">
        <v>44</v>
      </c>
      <c r="B29" s="86" t="s">
        <v>45</v>
      </c>
      <c r="C29" s="39">
        <f>C30+C31+C32+C33</f>
        <v>369630</v>
      </c>
      <c r="D29" s="39">
        <f>D30+D31+D32+D33</f>
        <v>289631</v>
      </c>
      <c r="E29" s="39">
        <f aca="true" t="shared" si="8" ref="E29:L29">E30+E31+E32+E33</f>
        <v>289631</v>
      </c>
      <c r="F29" s="39">
        <f t="shared" si="8"/>
        <v>0</v>
      </c>
      <c r="G29" s="39">
        <f t="shared" si="8"/>
        <v>0</v>
      </c>
      <c r="H29" s="39">
        <f t="shared" si="8"/>
        <v>0</v>
      </c>
      <c r="I29" s="39">
        <f t="shared" si="8"/>
        <v>0</v>
      </c>
      <c r="J29" s="39">
        <f t="shared" si="8"/>
        <v>289631</v>
      </c>
      <c r="K29" s="39">
        <f t="shared" si="8"/>
        <v>289631</v>
      </c>
      <c r="L29" s="39">
        <f t="shared" si="8"/>
        <v>0</v>
      </c>
    </row>
    <row r="30" spans="1:12" s="13" customFormat="1" ht="12.75" customHeight="1">
      <c r="A30" s="184"/>
      <c r="B30" s="308" t="s">
        <v>135</v>
      </c>
      <c r="C30" s="126">
        <f>142000*1.19</f>
        <v>168980</v>
      </c>
      <c r="D30" s="126">
        <f>C30</f>
        <v>168980</v>
      </c>
      <c r="E30" s="39">
        <f>J30</f>
        <v>168980</v>
      </c>
      <c r="F30" s="126"/>
      <c r="G30" s="126"/>
      <c r="H30" s="126"/>
      <c r="I30" s="126"/>
      <c r="J30" s="137">
        <f>D30</f>
        <v>168980</v>
      </c>
      <c r="K30" s="137">
        <f>J30</f>
        <v>168980</v>
      </c>
      <c r="L30" s="178"/>
    </row>
    <row r="31" spans="1:12" s="13" customFormat="1" ht="12.75" customHeight="1">
      <c r="A31" s="261"/>
      <c r="B31" s="308" t="s">
        <v>157</v>
      </c>
      <c r="C31" s="126">
        <v>160650</v>
      </c>
      <c r="D31" s="126">
        <v>80651</v>
      </c>
      <c r="E31" s="39">
        <f>J31</f>
        <v>80651</v>
      </c>
      <c r="F31" s="126"/>
      <c r="G31" s="126"/>
      <c r="H31" s="126"/>
      <c r="I31" s="126"/>
      <c r="J31" s="137">
        <v>80651</v>
      </c>
      <c r="K31" s="137">
        <v>80651</v>
      </c>
      <c r="L31" s="262"/>
    </row>
    <row r="32" spans="1:12" s="13" customFormat="1" ht="27.75" customHeight="1">
      <c r="A32" s="261"/>
      <c r="B32" s="308" t="s">
        <v>168</v>
      </c>
      <c r="C32" s="126">
        <v>30000</v>
      </c>
      <c r="D32" s="126">
        <v>30000</v>
      </c>
      <c r="E32" s="39">
        <v>30000</v>
      </c>
      <c r="F32" s="126"/>
      <c r="G32" s="126"/>
      <c r="H32" s="126"/>
      <c r="I32" s="126"/>
      <c r="J32" s="137">
        <v>30000</v>
      </c>
      <c r="K32" s="137">
        <v>30000</v>
      </c>
      <c r="L32" s="262"/>
    </row>
    <row r="33" spans="1:12" s="13" customFormat="1" ht="18.75" customHeight="1">
      <c r="A33" s="261"/>
      <c r="B33" s="308" t="s">
        <v>169</v>
      </c>
      <c r="C33" s="126">
        <v>10000</v>
      </c>
      <c r="D33" s="126">
        <v>10000</v>
      </c>
      <c r="E33" s="39">
        <v>10000</v>
      </c>
      <c r="F33" s="126"/>
      <c r="G33" s="126"/>
      <c r="H33" s="126"/>
      <c r="I33" s="126"/>
      <c r="J33" s="137">
        <v>10000</v>
      </c>
      <c r="K33" s="137">
        <v>10000</v>
      </c>
      <c r="L33" s="262"/>
    </row>
    <row r="34" spans="1:12" s="15" customFormat="1" ht="18" customHeight="1">
      <c r="A34" s="185" t="s">
        <v>113</v>
      </c>
      <c r="B34" s="41"/>
      <c r="C34" s="42">
        <f aca="true" t="shared" si="9" ref="C34:L34">C39+C40+C35</f>
        <v>471500</v>
      </c>
      <c r="D34" s="42">
        <f t="shared" si="9"/>
        <v>471500</v>
      </c>
      <c r="E34" s="42">
        <f t="shared" si="9"/>
        <v>471500</v>
      </c>
      <c r="F34" s="42">
        <f t="shared" si="9"/>
        <v>0</v>
      </c>
      <c r="G34" s="42">
        <f t="shared" si="9"/>
        <v>0</v>
      </c>
      <c r="H34" s="42">
        <f t="shared" si="9"/>
        <v>0</v>
      </c>
      <c r="I34" s="42">
        <f t="shared" si="9"/>
        <v>0</v>
      </c>
      <c r="J34" s="42">
        <f t="shared" si="9"/>
        <v>471500</v>
      </c>
      <c r="K34" s="42">
        <f t="shared" si="9"/>
        <v>471500</v>
      </c>
      <c r="L34" s="186">
        <f t="shared" si="9"/>
        <v>0</v>
      </c>
    </row>
    <row r="35" spans="1:12" s="15" customFormat="1" ht="18" customHeight="1">
      <c r="A35" s="187" t="s">
        <v>40</v>
      </c>
      <c r="B35" s="112" t="s">
        <v>48</v>
      </c>
      <c r="C35" s="113">
        <f>C36+C37+C38</f>
        <v>420000</v>
      </c>
      <c r="D35" s="113">
        <f aca="true" t="shared" si="10" ref="D35:J35">D36+D37+D38</f>
        <v>420000</v>
      </c>
      <c r="E35" s="113">
        <f t="shared" si="10"/>
        <v>420000</v>
      </c>
      <c r="F35" s="113">
        <f t="shared" si="10"/>
        <v>0</v>
      </c>
      <c r="G35" s="113">
        <f t="shared" si="10"/>
        <v>0</v>
      </c>
      <c r="H35" s="113">
        <f t="shared" si="10"/>
        <v>0</v>
      </c>
      <c r="I35" s="113">
        <f t="shared" si="10"/>
        <v>0</v>
      </c>
      <c r="J35" s="113">
        <f t="shared" si="10"/>
        <v>420000</v>
      </c>
      <c r="K35" s="113">
        <f>K36+K37+K38</f>
        <v>420000</v>
      </c>
      <c r="L35" s="188">
        <f>SUM(L38)</f>
        <v>0</v>
      </c>
    </row>
    <row r="36" spans="1:12" s="15" customFormat="1" ht="18" customHeight="1">
      <c r="A36" s="174"/>
      <c r="B36" s="266" t="s">
        <v>149</v>
      </c>
      <c r="C36" s="263">
        <v>170000</v>
      </c>
      <c r="D36" s="263">
        <v>170000</v>
      </c>
      <c r="E36" s="263">
        <f>J36</f>
        <v>170000</v>
      </c>
      <c r="F36" s="263"/>
      <c r="G36" s="263"/>
      <c r="H36" s="263"/>
      <c r="I36" s="263"/>
      <c r="J36" s="263">
        <v>170000</v>
      </c>
      <c r="K36" s="263">
        <v>170000</v>
      </c>
      <c r="L36" s="264"/>
    </row>
    <row r="37" spans="1:12" s="15" customFormat="1" ht="15" customHeight="1">
      <c r="A37" s="174"/>
      <c r="B37" s="266" t="s">
        <v>151</v>
      </c>
      <c r="C37" s="263">
        <v>100000</v>
      </c>
      <c r="D37" s="263">
        <v>100000</v>
      </c>
      <c r="E37" s="263">
        <v>100000</v>
      </c>
      <c r="F37" s="263"/>
      <c r="G37" s="263"/>
      <c r="H37" s="263"/>
      <c r="I37" s="263"/>
      <c r="J37" s="263">
        <v>100000</v>
      </c>
      <c r="K37" s="263">
        <v>100000</v>
      </c>
      <c r="L37" s="264"/>
    </row>
    <row r="38" spans="1:12" s="15" customFormat="1" ht="25.5" customHeight="1">
      <c r="A38" s="174"/>
      <c r="B38" s="265" t="s">
        <v>150</v>
      </c>
      <c r="C38" s="96">
        <v>150000</v>
      </c>
      <c r="D38" s="96">
        <v>150000</v>
      </c>
      <c r="E38" s="96">
        <v>150000</v>
      </c>
      <c r="F38" s="96"/>
      <c r="G38" s="96"/>
      <c r="H38" s="96"/>
      <c r="I38" s="96"/>
      <c r="J38" s="96">
        <v>150000</v>
      </c>
      <c r="K38" s="96">
        <v>150000</v>
      </c>
      <c r="L38" s="189"/>
    </row>
    <row r="39" spans="1:12" s="15" customFormat="1" ht="18" customHeight="1">
      <c r="A39" s="187" t="s">
        <v>42</v>
      </c>
      <c r="B39" s="112" t="s">
        <v>43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4">
        <v>0</v>
      </c>
      <c r="J39" s="114">
        <v>0</v>
      </c>
      <c r="K39" s="114">
        <v>0</v>
      </c>
      <c r="L39" s="114">
        <v>0</v>
      </c>
    </row>
    <row r="40" spans="1:12" s="15" customFormat="1" ht="19.5" customHeight="1">
      <c r="A40" s="190" t="s">
        <v>44</v>
      </c>
      <c r="B40" s="112" t="s">
        <v>45</v>
      </c>
      <c r="C40" s="115">
        <f>SUM(C41:C42)</f>
        <v>51500</v>
      </c>
      <c r="D40" s="115">
        <f aca="true" t="shared" si="11" ref="D40:L40">SUM(D41:D42)</f>
        <v>51500</v>
      </c>
      <c r="E40" s="115">
        <f t="shared" si="11"/>
        <v>51500</v>
      </c>
      <c r="F40" s="115">
        <f t="shared" si="11"/>
        <v>0</v>
      </c>
      <c r="G40" s="115">
        <f t="shared" si="11"/>
        <v>0</v>
      </c>
      <c r="H40" s="115">
        <f t="shared" si="11"/>
        <v>0</v>
      </c>
      <c r="I40" s="115">
        <f t="shared" si="11"/>
        <v>0</v>
      </c>
      <c r="J40" s="115">
        <f t="shared" si="11"/>
        <v>51500</v>
      </c>
      <c r="K40" s="115">
        <f t="shared" si="11"/>
        <v>51500</v>
      </c>
      <c r="L40" s="191">
        <f t="shared" si="11"/>
        <v>0</v>
      </c>
    </row>
    <row r="41" spans="1:12" s="13" customFormat="1" ht="28.5" customHeight="1">
      <c r="A41" s="192"/>
      <c r="B41" s="89" t="s">
        <v>153</v>
      </c>
      <c r="C41" s="85">
        <v>16000</v>
      </c>
      <c r="D41" s="85">
        <v>16000</v>
      </c>
      <c r="E41" s="85">
        <v>16000</v>
      </c>
      <c r="F41" s="85"/>
      <c r="G41" s="85"/>
      <c r="H41" s="85"/>
      <c r="I41" s="85"/>
      <c r="J41" s="85">
        <v>16000</v>
      </c>
      <c r="K41" s="85">
        <v>16000</v>
      </c>
      <c r="L41" s="193"/>
    </row>
    <row r="42" spans="1:12" ht="31.5" customHeight="1">
      <c r="A42" s="192"/>
      <c r="B42" s="89" t="s">
        <v>152</v>
      </c>
      <c r="C42" s="85">
        <v>35500</v>
      </c>
      <c r="D42" s="85">
        <v>35500</v>
      </c>
      <c r="E42" s="85">
        <v>35500</v>
      </c>
      <c r="F42" s="85"/>
      <c r="G42" s="85"/>
      <c r="H42" s="85"/>
      <c r="I42" s="85"/>
      <c r="J42" s="85">
        <v>35500</v>
      </c>
      <c r="K42" s="85">
        <v>35500</v>
      </c>
      <c r="L42" s="193"/>
    </row>
    <row r="43" spans="1:12" s="14" customFormat="1" ht="27" customHeight="1">
      <c r="A43" s="185" t="s">
        <v>46</v>
      </c>
      <c r="B43" s="41"/>
      <c r="C43" s="42">
        <f>C46+C48+C44</f>
        <v>5103291</v>
      </c>
      <c r="D43" s="42">
        <f aca="true" t="shared" si="12" ref="D43:K43">D46+D48+D44</f>
        <v>603000</v>
      </c>
      <c r="E43" s="42">
        <f t="shared" si="12"/>
        <v>603000</v>
      </c>
      <c r="F43" s="42">
        <f t="shared" si="12"/>
        <v>0</v>
      </c>
      <c r="G43" s="42">
        <f t="shared" si="12"/>
        <v>0</v>
      </c>
      <c r="H43" s="42">
        <f t="shared" si="12"/>
        <v>0</v>
      </c>
      <c r="I43" s="42">
        <f t="shared" si="12"/>
        <v>0</v>
      </c>
      <c r="J43" s="42">
        <f t="shared" si="12"/>
        <v>603000</v>
      </c>
      <c r="K43" s="42">
        <f t="shared" si="12"/>
        <v>603000</v>
      </c>
      <c r="L43" s="194"/>
    </row>
    <row r="44" spans="1:12" ht="17.25" customHeight="1">
      <c r="A44" s="195" t="s">
        <v>40</v>
      </c>
      <c r="B44" s="123" t="s">
        <v>48</v>
      </c>
      <c r="C44" s="124">
        <f>C45</f>
        <v>550000</v>
      </c>
      <c r="D44" s="124">
        <f aca="true" t="shared" si="13" ref="D44:K46">D45</f>
        <v>100000</v>
      </c>
      <c r="E44" s="124">
        <f t="shared" si="13"/>
        <v>100000</v>
      </c>
      <c r="F44" s="124">
        <f t="shared" si="13"/>
        <v>0</v>
      </c>
      <c r="G44" s="124">
        <f t="shared" si="13"/>
        <v>0</v>
      </c>
      <c r="H44" s="124">
        <f t="shared" si="13"/>
        <v>0</v>
      </c>
      <c r="I44" s="124">
        <f t="shared" si="13"/>
        <v>0</v>
      </c>
      <c r="J44" s="124">
        <f t="shared" si="13"/>
        <v>100000</v>
      </c>
      <c r="K44" s="124">
        <f t="shared" si="13"/>
        <v>100000</v>
      </c>
      <c r="L44" s="173"/>
    </row>
    <row r="45" spans="1:12" ht="33" customHeight="1">
      <c r="A45" s="196"/>
      <c r="B45" s="43" t="s">
        <v>170</v>
      </c>
      <c r="C45" s="27">
        <v>550000</v>
      </c>
      <c r="D45" s="27">
        <v>100000</v>
      </c>
      <c r="E45" s="126">
        <f>D45</f>
        <v>100000</v>
      </c>
      <c r="F45" s="27"/>
      <c r="G45" s="27"/>
      <c r="H45" s="27"/>
      <c r="I45" s="27"/>
      <c r="J45" s="27">
        <f>E45</f>
        <v>100000</v>
      </c>
      <c r="K45" s="27">
        <f>J45</f>
        <v>100000</v>
      </c>
      <c r="L45" s="197"/>
    </row>
    <row r="46" spans="1:12" s="14" customFormat="1" ht="21" customHeight="1">
      <c r="A46" s="198" t="s">
        <v>42</v>
      </c>
      <c r="B46" s="125" t="s">
        <v>43</v>
      </c>
      <c r="C46" s="116">
        <f>C47</f>
        <v>4014291</v>
      </c>
      <c r="D46" s="116">
        <f t="shared" si="13"/>
        <v>10000</v>
      </c>
      <c r="E46" s="116">
        <f t="shared" si="13"/>
        <v>10000</v>
      </c>
      <c r="F46" s="116">
        <f t="shared" si="13"/>
        <v>0</v>
      </c>
      <c r="G46" s="116">
        <f t="shared" si="13"/>
        <v>0</v>
      </c>
      <c r="H46" s="116">
        <f t="shared" si="13"/>
        <v>0</v>
      </c>
      <c r="I46" s="116">
        <f t="shared" si="13"/>
        <v>0</v>
      </c>
      <c r="J46" s="116">
        <f t="shared" si="13"/>
        <v>10000</v>
      </c>
      <c r="K46" s="116">
        <f t="shared" si="13"/>
        <v>10000</v>
      </c>
      <c r="L46" s="199"/>
    </row>
    <row r="47" spans="1:12" s="14" customFormat="1" ht="55.5" customHeight="1">
      <c r="A47" s="200"/>
      <c r="B47" s="129" t="s">
        <v>104</v>
      </c>
      <c r="C47" s="130">
        <v>4014291</v>
      </c>
      <c r="D47" s="130">
        <v>10000</v>
      </c>
      <c r="E47" s="143">
        <v>10000</v>
      </c>
      <c r="F47" s="131"/>
      <c r="G47" s="131"/>
      <c r="H47" s="131"/>
      <c r="I47" s="131"/>
      <c r="J47" s="130">
        <f>E47</f>
        <v>10000</v>
      </c>
      <c r="K47" s="132">
        <f>J47</f>
        <v>10000</v>
      </c>
      <c r="L47" s="201"/>
    </row>
    <row r="48" spans="1:12" s="16" customFormat="1" ht="28.5" customHeight="1">
      <c r="A48" s="190" t="s">
        <v>44</v>
      </c>
      <c r="B48" s="112" t="s">
        <v>45</v>
      </c>
      <c r="C48" s="117">
        <f>C52+C53+C51+C49+C50</f>
        <v>539000</v>
      </c>
      <c r="D48" s="117">
        <f aca="true" t="shared" si="14" ref="D48:J48">D52+D53+D51+D49+D50</f>
        <v>493000</v>
      </c>
      <c r="E48" s="117">
        <f t="shared" si="14"/>
        <v>493000</v>
      </c>
      <c r="F48" s="117">
        <f t="shared" si="14"/>
        <v>0</v>
      </c>
      <c r="G48" s="117">
        <f t="shared" si="14"/>
        <v>0</v>
      </c>
      <c r="H48" s="117">
        <f t="shared" si="14"/>
        <v>0</v>
      </c>
      <c r="I48" s="117">
        <f t="shared" si="14"/>
        <v>0</v>
      </c>
      <c r="J48" s="117">
        <f t="shared" si="14"/>
        <v>493000</v>
      </c>
      <c r="K48" s="117">
        <f>K52+K53+K51+K49+K50</f>
        <v>493000</v>
      </c>
      <c r="L48" s="117">
        <f>L52+L53+L51+L49</f>
        <v>0</v>
      </c>
    </row>
    <row r="49" spans="1:12" s="16" customFormat="1" ht="28.5" customHeight="1">
      <c r="A49" s="317"/>
      <c r="B49" s="318" t="s">
        <v>161</v>
      </c>
      <c r="C49" s="319">
        <v>304000</v>
      </c>
      <c r="D49" s="319">
        <v>304000</v>
      </c>
      <c r="E49" s="319">
        <v>304000</v>
      </c>
      <c r="F49" s="319"/>
      <c r="G49" s="319"/>
      <c r="H49" s="319"/>
      <c r="I49" s="319"/>
      <c r="J49" s="319">
        <v>304000</v>
      </c>
      <c r="K49" s="319">
        <v>304000</v>
      </c>
      <c r="L49" s="320"/>
    </row>
    <row r="50" spans="1:12" s="16" customFormat="1" ht="28.5" customHeight="1">
      <c r="A50" s="317"/>
      <c r="B50" s="321" t="s">
        <v>162</v>
      </c>
      <c r="C50" s="319">
        <v>50000</v>
      </c>
      <c r="D50" s="319">
        <v>50000</v>
      </c>
      <c r="E50" s="319">
        <v>50000</v>
      </c>
      <c r="F50" s="319"/>
      <c r="G50" s="319"/>
      <c r="H50" s="319"/>
      <c r="I50" s="319"/>
      <c r="J50" s="319">
        <v>50000</v>
      </c>
      <c r="K50" s="319">
        <v>50000</v>
      </c>
      <c r="L50" s="320"/>
    </row>
    <row r="51" spans="1:12" s="16" customFormat="1" ht="31.5" customHeight="1">
      <c r="A51" s="196"/>
      <c r="B51" s="43" t="s">
        <v>145</v>
      </c>
      <c r="C51" s="27">
        <v>135000</v>
      </c>
      <c r="D51" s="27">
        <v>135000</v>
      </c>
      <c r="E51" s="27">
        <v>135000</v>
      </c>
      <c r="F51" s="27"/>
      <c r="G51" s="27"/>
      <c r="H51" s="27"/>
      <c r="I51" s="27"/>
      <c r="J51" s="27">
        <v>135000</v>
      </c>
      <c r="K51" s="27">
        <v>135000</v>
      </c>
      <c r="L51" s="202"/>
    </row>
    <row r="52" spans="1:12" s="19" customFormat="1" ht="54.75" customHeight="1">
      <c r="A52" s="196"/>
      <c r="B52" s="43" t="s">
        <v>105</v>
      </c>
      <c r="C52" s="27">
        <v>29750</v>
      </c>
      <c r="D52" s="27">
        <v>3000</v>
      </c>
      <c r="E52" s="23">
        <v>3000</v>
      </c>
      <c r="F52" s="26"/>
      <c r="G52" s="26"/>
      <c r="H52" s="26"/>
      <c r="I52" s="26"/>
      <c r="J52" s="27">
        <v>3000</v>
      </c>
      <c r="K52" s="29">
        <v>3000</v>
      </c>
      <c r="L52" s="202"/>
    </row>
    <row r="53" spans="1:12" s="19" customFormat="1" ht="48" customHeight="1">
      <c r="A53" s="203"/>
      <c r="B53" s="129" t="s">
        <v>62</v>
      </c>
      <c r="C53" s="130">
        <v>20250</v>
      </c>
      <c r="D53" s="130">
        <v>1000</v>
      </c>
      <c r="E53" s="23">
        <f>D53</f>
        <v>1000</v>
      </c>
      <c r="F53" s="133"/>
      <c r="G53" s="133"/>
      <c r="H53" s="133"/>
      <c r="I53" s="133"/>
      <c r="J53" s="130">
        <v>1000</v>
      </c>
      <c r="K53" s="132">
        <f>J53</f>
        <v>1000</v>
      </c>
      <c r="L53" s="204"/>
    </row>
    <row r="54" spans="1:12" s="13" customFormat="1" ht="23.25" customHeight="1">
      <c r="A54" s="329" t="s">
        <v>47</v>
      </c>
      <c r="B54" s="330"/>
      <c r="C54" s="90">
        <f aca="true" t="shared" si="15" ref="C54:L54">C55+C59+C71</f>
        <v>34699609.717199996</v>
      </c>
      <c r="D54" s="90">
        <f t="shared" si="15"/>
        <v>8435764.804499999</v>
      </c>
      <c r="E54" s="90">
        <f t="shared" si="15"/>
        <v>8435764.804499999</v>
      </c>
      <c r="F54" s="90">
        <f t="shared" si="15"/>
        <v>0</v>
      </c>
      <c r="G54" s="90">
        <f t="shared" si="15"/>
        <v>0</v>
      </c>
      <c r="H54" s="90">
        <f t="shared" si="15"/>
        <v>0</v>
      </c>
      <c r="I54" s="90">
        <f t="shared" si="15"/>
        <v>0</v>
      </c>
      <c r="J54" s="90">
        <f t="shared" si="15"/>
        <v>8435764.804499999</v>
      </c>
      <c r="K54" s="90">
        <f t="shared" si="15"/>
        <v>2955068.2685</v>
      </c>
      <c r="L54" s="207">
        <f t="shared" si="15"/>
        <v>5480696.535999999</v>
      </c>
    </row>
    <row r="55" spans="1:12" s="13" customFormat="1" ht="26.25" customHeight="1">
      <c r="A55" s="187" t="s">
        <v>40</v>
      </c>
      <c r="B55" s="112" t="s">
        <v>48</v>
      </c>
      <c r="C55" s="118">
        <f>SUM(C56:C58)</f>
        <v>1185000</v>
      </c>
      <c r="D55" s="118">
        <f aca="true" t="shared" si="16" ref="D55:L55">SUM(D56:D58)</f>
        <v>790000</v>
      </c>
      <c r="E55" s="118">
        <f t="shared" si="16"/>
        <v>790000</v>
      </c>
      <c r="F55" s="118">
        <f t="shared" si="16"/>
        <v>0</v>
      </c>
      <c r="G55" s="118">
        <f t="shared" si="16"/>
        <v>0</v>
      </c>
      <c r="H55" s="118">
        <f t="shared" si="16"/>
        <v>0</v>
      </c>
      <c r="I55" s="118">
        <f t="shared" si="16"/>
        <v>0</v>
      </c>
      <c r="J55" s="118">
        <f t="shared" si="16"/>
        <v>790000</v>
      </c>
      <c r="K55" s="118">
        <f t="shared" si="16"/>
        <v>790000</v>
      </c>
      <c r="L55" s="118">
        <f t="shared" si="16"/>
        <v>0</v>
      </c>
    </row>
    <row r="56" spans="1:12" s="13" customFormat="1" ht="42.75" customHeight="1">
      <c r="A56" s="174"/>
      <c r="B56" s="58" t="s">
        <v>133</v>
      </c>
      <c r="C56" s="137">
        <f>250000</f>
        <v>250000</v>
      </c>
      <c r="D56" s="137">
        <f>C56</f>
        <v>250000</v>
      </c>
      <c r="E56" s="137">
        <f>D56</f>
        <v>250000</v>
      </c>
      <c r="F56" s="137"/>
      <c r="G56" s="137"/>
      <c r="H56" s="137"/>
      <c r="I56" s="137"/>
      <c r="J56" s="137">
        <f>E56</f>
        <v>250000</v>
      </c>
      <c r="K56" s="137">
        <f>E56</f>
        <v>250000</v>
      </c>
      <c r="L56" s="208"/>
    </row>
    <row r="57" spans="1:12" s="13" customFormat="1" ht="42.75" customHeight="1">
      <c r="A57" s="174"/>
      <c r="B57" s="58" t="s">
        <v>167</v>
      </c>
      <c r="C57" s="137">
        <v>445000</v>
      </c>
      <c r="D57" s="137">
        <v>50000</v>
      </c>
      <c r="E57" s="137">
        <v>50000</v>
      </c>
      <c r="F57" s="137"/>
      <c r="G57" s="137"/>
      <c r="H57" s="137"/>
      <c r="I57" s="137"/>
      <c r="J57" s="137">
        <v>50000</v>
      </c>
      <c r="K57" s="137">
        <v>50000</v>
      </c>
      <c r="L57" s="208"/>
    </row>
    <row r="58" spans="1:12" s="13" customFormat="1" ht="26.25" customHeight="1">
      <c r="A58" s="174"/>
      <c r="B58" s="58" t="s">
        <v>172</v>
      </c>
      <c r="C58" s="137">
        <v>490000</v>
      </c>
      <c r="D58" s="137">
        <v>490000</v>
      </c>
      <c r="E58" s="137">
        <v>490000</v>
      </c>
      <c r="F58" s="137"/>
      <c r="G58" s="137"/>
      <c r="H58" s="137"/>
      <c r="I58" s="137"/>
      <c r="J58" s="137">
        <f>E58</f>
        <v>490000</v>
      </c>
      <c r="K58" s="137">
        <f>J58</f>
        <v>490000</v>
      </c>
      <c r="L58" s="208"/>
    </row>
    <row r="59" spans="1:12" s="13" customFormat="1" ht="26.25" customHeight="1">
      <c r="A59" s="190" t="s">
        <v>49</v>
      </c>
      <c r="B59" s="112" t="s">
        <v>50</v>
      </c>
      <c r="C59" s="118">
        <f>SUM(C60:C70)</f>
        <v>31621631.0202</v>
      </c>
      <c r="D59" s="118">
        <f aca="true" t="shared" si="17" ref="D59:L59">SUM(D60:D70)</f>
        <v>6372500.904499999</v>
      </c>
      <c r="E59" s="118">
        <f t="shared" si="17"/>
        <v>6372500.904499999</v>
      </c>
      <c r="F59" s="118">
        <f t="shared" si="17"/>
        <v>0</v>
      </c>
      <c r="G59" s="118">
        <f t="shared" si="17"/>
        <v>0</v>
      </c>
      <c r="H59" s="118">
        <f t="shared" si="17"/>
        <v>0</v>
      </c>
      <c r="I59" s="118">
        <f t="shared" si="17"/>
        <v>0</v>
      </c>
      <c r="J59" s="118">
        <f t="shared" si="17"/>
        <v>6372500.904499999</v>
      </c>
      <c r="K59" s="118">
        <f t="shared" si="17"/>
        <v>1022704.3685</v>
      </c>
      <c r="L59" s="118">
        <f t="shared" si="17"/>
        <v>5349796.535999999</v>
      </c>
    </row>
    <row r="60" spans="1:12" s="13" customFormat="1" ht="47.25" customHeight="1">
      <c r="A60" s="209"/>
      <c r="B60" s="45" t="s">
        <v>74</v>
      </c>
      <c r="C60" s="46">
        <f>2395071.94*1.19</f>
        <v>2850135.6086</v>
      </c>
      <c r="D60" s="47">
        <f>1409855.44*1.19</f>
        <v>1677727.9736</v>
      </c>
      <c r="E60" s="39">
        <f>D60</f>
        <v>1677727.9736</v>
      </c>
      <c r="F60" s="48"/>
      <c r="G60" s="48"/>
      <c r="H60" s="48"/>
      <c r="I60" s="48"/>
      <c r="J60" s="49">
        <f>E60</f>
        <v>1677727.9736</v>
      </c>
      <c r="K60" s="49"/>
      <c r="L60" s="210">
        <f>J60</f>
        <v>1677727.9736</v>
      </c>
    </row>
    <row r="61" spans="1:12" s="15" customFormat="1" ht="48.75" customHeight="1">
      <c r="A61" s="209"/>
      <c r="B61" s="82" t="s">
        <v>103</v>
      </c>
      <c r="C61" s="46">
        <f>2116263.41*1.19</f>
        <v>2518353.4579000003</v>
      </c>
      <c r="D61" s="47">
        <v>100000</v>
      </c>
      <c r="E61" s="39">
        <v>100000</v>
      </c>
      <c r="F61" s="50"/>
      <c r="G61" s="50"/>
      <c r="H61" s="50"/>
      <c r="I61" s="50"/>
      <c r="J61" s="49">
        <v>100000</v>
      </c>
      <c r="K61" s="49"/>
      <c r="L61" s="210">
        <v>100000</v>
      </c>
    </row>
    <row r="62" spans="1:12" s="13" customFormat="1" ht="50.25" customHeight="1">
      <c r="A62" s="209"/>
      <c r="B62" s="82" t="s">
        <v>75</v>
      </c>
      <c r="C62" s="46">
        <f>2379161.65*1.19</f>
        <v>2831202.3635</v>
      </c>
      <c r="D62" s="47">
        <f>1174348.96*1.19</f>
        <v>1397475.2624</v>
      </c>
      <c r="E62" s="39">
        <f>D62</f>
        <v>1397475.2624</v>
      </c>
      <c r="F62" s="48"/>
      <c r="G62" s="51"/>
      <c r="H62" s="51"/>
      <c r="I62" s="51"/>
      <c r="J62" s="49">
        <f>E62</f>
        <v>1397475.2624</v>
      </c>
      <c r="K62" s="49"/>
      <c r="L62" s="210">
        <f>J62</f>
        <v>1397475.2624</v>
      </c>
    </row>
    <row r="63" spans="1:12" s="13" customFormat="1" ht="62.25" customHeight="1">
      <c r="A63" s="211"/>
      <c r="B63" s="82" t="s">
        <v>76</v>
      </c>
      <c r="C63" s="52">
        <f>2301295.58*1.19</f>
        <v>2738541.7402</v>
      </c>
      <c r="D63" s="47">
        <v>100000</v>
      </c>
      <c r="E63" s="39">
        <v>100000</v>
      </c>
      <c r="F63" s="48"/>
      <c r="G63" s="51"/>
      <c r="H63" s="51"/>
      <c r="I63" s="51"/>
      <c r="J63" s="49">
        <v>100000</v>
      </c>
      <c r="K63" s="49"/>
      <c r="L63" s="202">
        <v>100000</v>
      </c>
    </row>
    <row r="64" spans="1:12" s="13" customFormat="1" ht="54.75" customHeight="1">
      <c r="A64" s="212"/>
      <c r="B64" s="53" t="s">
        <v>73</v>
      </c>
      <c r="C64" s="54">
        <v>687191</v>
      </c>
      <c r="D64" s="55">
        <f>173701.15*1.19</f>
        <v>206704.36849999998</v>
      </c>
      <c r="E64" s="32">
        <f>D64</f>
        <v>206704.36849999998</v>
      </c>
      <c r="F64" s="56"/>
      <c r="G64" s="56"/>
      <c r="H64" s="56"/>
      <c r="I64" s="56"/>
      <c r="J64" s="55">
        <f>E64</f>
        <v>206704.36849999998</v>
      </c>
      <c r="K64" s="55">
        <f>J64</f>
        <v>206704.36849999998</v>
      </c>
      <c r="L64" s="213"/>
    </row>
    <row r="65" spans="1:12" s="13" customFormat="1" ht="57" customHeight="1">
      <c r="A65" s="209"/>
      <c r="B65" s="58" t="s">
        <v>100</v>
      </c>
      <c r="C65" s="59">
        <v>1609327</v>
      </c>
      <c r="D65" s="59">
        <v>450000</v>
      </c>
      <c r="E65" s="23">
        <v>450000</v>
      </c>
      <c r="F65" s="59"/>
      <c r="G65" s="50"/>
      <c r="H65" s="50"/>
      <c r="I65" s="50"/>
      <c r="J65" s="59">
        <v>450000</v>
      </c>
      <c r="K65" s="60">
        <v>450000</v>
      </c>
      <c r="L65" s="202"/>
    </row>
    <row r="66" spans="1:12" s="13" customFormat="1" ht="51.75" customHeight="1">
      <c r="A66" s="214"/>
      <c r="B66" s="97" t="s">
        <v>112</v>
      </c>
      <c r="C66" s="24">
        <v>351400</v>
      </c>
      <c r="D66" s="24">
        <v>26000</v>
      </c>
      <c r="E66" s="98">
        <f>F66+G66+H66+I66+J66</f>
        <v>26000</v>
      </c>
      <c r="F66" s="99"/>
      <c r="G66" s="99"/>
      <c r="H66" s="99"/>
      <c r="I66" s="99"/>
      <c r="J66" s="24">
        <v>26000</v>
      </c>
      <c r="K66" s="24">
        <v>26000</v>
      </c>
      <c r="L66" s="204"/>
    </row>
    <row r="67" spans="1:12" s="13" customFormat="1" ht="49.5" customHeight="1">
      <c r="A67" s="196"/>
      <c r="B67" s="78" t="s">
        <v>88</v>
      </c>
      <c r="C67" s="25">
        <v>4263333.31</v>
      </c>
      <c r="D67" s="27">
        <v>123335</v>
      </c>
      <c r="E67" s="23">
        <f>F67+G67+H67+I67+J67</f>
        <v>123335</v>
      </c>
      <c r="F67" s="27"/>
      <c r="G67" s="27"/>
      <c r="H67" s="27"/>
      <c r="I67" s="27"/>
      <c r="J67" s="27">
        <v>123335</v>
      </c>
      <c r="K67" s="27"/>
      <c r="L67" s="197">
        <v>123335</v>
      </c>
    </row>
    <row r="68" spans="1:12" s="13" customFormat="1" ht="73.5" customHeight="1">
      <c r="A68" s="196"/>
      <c r="B68" s="78" t="s">
        <v>89</v>
      </c>
      <c r="C68" s="25">
        <v>8689622.8</v>
      </c>
      <c r="D68" s="27">
        <v>262935</v>
      </c>
      <c r="E68" s="23">
        <f>F68+G68+H68+I68+J68</f>
        <v>262935</v>
      </c>
      <c r="F68" s="27"/>
      <c r="G68" s="27"/>
      <c r="H68" s="27"/>
      <c r="I68" s="27"/>
      <c r="J68" s="27">
        <v>262935</v>
      </c>
      <c r="K68" s="27"/>
      <c r="L68" s="197">
        <v>262935</v>
      </c>
    </row>
    <row r="69" spans="1:12" s="13" customFormat="1" ht="51" customHeight="1">
      <c r="A69" s="196"/>
      <c r="B69" s="78" t="s">
        <v>90</v>
      </c>
      <c r="C69" s="25">
        <v>4742523.74</v>
      </c>
      <c r="D69" s="27">
        <f>1688323.3</f>
        <v>1688323.3</v>
      </c>
      <c r="E69" s="23">
        <f>D69</f>
        <v>1688323.3</v>
      </c>
      <c r="F69" s="27"/>
      <c r="G69" s="27"/>
      <c r="H69" s="27"/>
      <c r="I69" s="27"/>
      <c r="J69" s="27">
        <f>E69</f>
        <v>1688323.3</v>
      </c>
      <c r="K69" s="27"/>
      <c r="L69" s="197">
        <f>J69</f>
        <v>1688323.3</v>
      </c>
    </row>
    <row r="70" spans="1:12" s="13" customFormat="1" ht="67.5" customHeight="1">
      <c r="A70" s="215"/>
      <c r="B70" s="92" t="s">
        <v>119</v>
      </c>
      <c r="C70" s="27">
        <v>340000</v>
      </c>
      <c r="D70" s="39">
        <f>C70</f>
        <v>340000</v>
      </c>
      <c r="E70" s="39">
        <f>D70</f>
        <v>340000</v>
      </c>
      <c r="F70" s="26"/>
      <c r="G70" s="26"/>
      <c r="H70" s="26"/>
      <c r="I70" s="26"/>
      <c r="J70" s="47">
        <f>E70</f>
        <v>340000</v>
      </c>
      <c r="K70" s="47">
        <f>E70</f>
        <v>340000</v>
      </c>
      <c r="L70" s="210"/>
    </row>
    <row r="71" spans="1:12" s="13" customFormat="1" ht="18" customHeight="1">
      <c r="A71" s="216" t="s">
        <v>44</v>
      </c>
      <c r="B71" s="119" t="s">
        <v>45</v>
      </c>
      <c r="C71" s="120">
        <f>SUM(C72:C108)</f>
        <v>1892978.697</v>
      </c>
      <c r="D71" s="120">
        <f aca="true" t="shared" si="18" ref="D71:L71">SUM(D72:D108)</f>
        <v>1273263.9</v>
      </c>
      <c r="E71" s="120">
        <f t="shared" si="18"/>
        <v>1273263.9</v>
      </c>
      <c r="F71" s="120">
        <f t="shared" si="18"/>
        <v>0</v>
      </c>
      <c r="G71" s="120">
        <f t="shared" si="18"/>
        <v>0</v>
      </c>
      <c r="H71" s="120">
        <f t="shared" si="18"/>
        <v>0</v>
      </c>
      <c r="I71" s="120">
        <f t="shared" si="18"/>
        <v>0</v>
      </c>
      <c r="J71" s="120">
        <f t="shared" si="18"/>
        <v>1273263.9</v>
      </c>
      <c r="K71" s="120">
        <f t="shared" si="18"/>
        <v>1142363.9</v>
      </c>
      <c r="L71" s="120">
        <f t="shared" si="18"/>
        <v>130900</v>
      </c>
    </row>
    <row r="72" spans="1:12" s="13" customFormat="1" ht="18" customHeight="1">
      <c r="A72" s="205"/>
      <c r="B72" s="44" t="s">
        <v>160</v>
      </c>
      <c r="C72" s="30">
        <v>90000</v>
      </c>
      <c r="D72" s="30">
        <v>90000</v>
      </c>
      <c r="E72" s="30">
        <v>90000</v>
      </c>
      <c r="F72" s="30"/>
      <c r="G72" s="30"/>
      <c r="H72" s="30"/>
      <c r="I72" s="30"/>
      <c r="J72" s="30">
        <v>90000</v>
      </c>
      <c r="K72" s="30">
        <v>90000</v>
      </c>
      <c r="L72" s="206"/>
    </row>
    <row r="73" spans="1:12" s="13" customFormat="1" ht="27.75" customHeight="1">
      <c r="A73" s="298"/>
      <c r="B73" s="299" t="s">
        <v>57</v>
      </c>
      <c r="C73" s="300">
        <v>289667</v>
      </c>
      <c r="D73" s="301">
        <v>25000</v>
      </c>
      <c r="E73" s="302">
        <f>D73</f>
        <v>25000</v>
      </c>
      <c r="F73" s="303"/>
      <c r="G73" s="303"/>
      <c r="H73" s="303"/>
      <c r="I73" s="303"/>
      <c r="J73" s="301">
        <f>E73</f>
        <v>25000</v>
      </c>
      <c r="K73" s="301">
        <f>J73</f>
        <v>25000</v>
      </c>
      <c r="L73" s="304"/>
    </row>
    <row r="74" spans="1:12" s="13" customFormat="1" ht="27.75" customHeight="1">
      <c r="A74" s="298"/>
      <c r="B74" s="305" t="s">
        <v>156</v>
      </c>
      <c r="C74" s="306">
        <v>25210</v>
      </c>
      <c r="D74" s="306">
        <v>25210</v>
      </c>
      <c r="E74" s="307">
        <v>25210</v>
      </c>
      <c r="F74" s="307"/>
      <c r="G74" s="307"/>
      <c r="H74" s="307"/>
      <c r="I74" s="307"/>
      <c r="J74" s="306">
        <v>25210</v>
      </c>
      <c r="K74" s="306">
        <v>25210</v>
      </c>
      <c r="L74" s="304"/>
    </row>
    <row r="75" spans="1:12" s="13" customFormat="1" ht="29.25" customHeight="1">
      <c r="A75" s="217"/>
      <c r="B75" s="100" t="s">
        <v>146</v>
      </c>
      <c r="C75" s="101">
        <v>450000</v>
      </c>
      <c r="D75" s="101">
        <v>450000</v>
      </c>
      <c r="E75" s="101">
        <f>D75</f>
        <v>450000</v>
      </c>
      <c r="F75" s="128"/>
      <c r="G75" s="128"/>
      <c r="H75" s="128"/>
      <c r="I75" s="128"/>
      <c r="J75" s="101">
        <f>E75</f>
        <v>450000</v>
      </c>
      <c r="K75" s="101">
        <f>E75</f>
        <v>450000</v>
      </c>
      <c r="L75" s="218"/>
    </row>
    <row r="76" spans="1:12" s="13" customFormat="1" ht="17.25" customHeight="1">
      <c r="A76" s="219"/>
      <c r="B76" s="61" t="s">
        <v>109</v>
      </c>
      <c r="C76" s="22">
        <f>127056.3*1.19</f>
        <v>151196.997</v>
      </c>
      <c r="D76" s="22">
        <v>151197</v>
      </c>
      <c r="E76" s="22">
        <f>D76</f>
        <v>151197</v>
      </c>
      <c r="F76" s="22"/>
      <c r="G76" s="22"/>
      <c r="H76" s="22"/>
      <c r="I76" s="22"/>
      <c r="J76" s="22">
        <f>E76</f>
        <v>151197</v>
      </c>
      <c r="K76" s="33">
        <v>20297</v>
      </c>
      <c r="L76" s="220">
        <f>J76-K76</f>
        <v>130900</v>
      </c>
    </row>
    <row r="77" spans="1:12" s="13" customFormat="1" ht="42" customHeight="1">
      <c r="A77" s="217"/>
      <c r="B77" s="253" t="s">
        <v>96</v>
      </c>
      <c r="C77" s="254">
        <v>140000</v>
      </c>
      <c r="D77" s="254">
        <v>10000</v>
      </c>
      <c r="E77" s="98">
        <v>10000</v>
      </c>
      <c r="F77" s="254"/>
      <c r="G77" s="254"/>
      <c r="H77" s="254"/>
      <c r="I77" s="254"/>
      <c r="J77" s="254">
        <f>E77</f>
        <v>10000</v>
      </c>
      <c r="K77" s="255">
        <f>J77</f>
        <v>10000</v>
      </c>
      <c r="L77" s="256"/>
    </row>
    <row r="78" spans="1:12" s="13" customFormat="1" ht="48.75" customHeight="1">
      <c r="A78" s="221"/>
      <c r="B78" s="62" t="s">
        <v>77</v>
      </c>
      <c r="C78" s="27">
        <v>16207</v>
      </c>
      <c r="D78" s="27">
        <f>C78-5400</f>
        <v>10807</v>
      </c>
      <c r="E78" s="23">
        <f>D78</f>
        <v>10807</v>
      </c>
      <c r="F78" s="27"/>
      <c r="G78" s="27"/>
      <c r="H78" s="27"/>
      <c r="I78" s="27"/>
      <c r="J78" s="27">
        <f aca="true" t="shared" si="19" ref="J78:J85">E78</f>
        <v>10807</v>
      </c>
      <c r="K78" s="27">
        <f>E78</f>
        <v>10807</v>
      </c>
      <c r="L78" s="222"/>
    </row>
    <row r="79" spans="1:12" s="13" customFormat="1" ht="57.75" customHeight="1">
      <c r="A79" s="221"/>
      <c r="B79" s="62" t="s">
        <v>79</v>
      </c>
      <c r="C79" s="27">
        <v>22372</v>
      </c>
      <c r="D79" s="27">
        <v>2000</v>
      </c>
      <c r="E79" s="23">
        <v>2000</v>
      </c>
      <c r="F79" s="27"/>
      <c r="G79" s="27"/>
      <c r="H79" s="27"/>
      <c r="I79" s="27"/>
      <c r="J79" s="27">
        <v>2000</v>
      </c>
      <c r="K79" s="29">
        <v>2000</v>
      </c>
      <c r="L79" s="222"/>
    </row>
    <row r="80" spans="1:12" s="13" customFormat="1" ht="51.75" customHeight="1">
      <c r="A80" s="221"/>
      <c r="B80" s="62" t="s">
        <v>63</v>
      </c>
      <c r="C80" s="27">
        <v>23348</v>
      </c>
      <c r="D80" s="27">
        <v>12300</v>
      </c>
      <c r="E80" s="23">
        <v>12300</v>
      </c>
      <c r="F80" s="27"/>
      <c r="G80" s="27"/>
      <c r="H80" s="27"/>
      <c r="I80" s="27"/>
      <c r="J80" s="27">
        <f t="shared" si="19"/>
        <v>12300</v>
      </c>
      <c r="K80" s="27">
        <f>E80</f>
        <v>12300</v>
      </c>
      <c r="L80" s="222"/>
    </row>
    <row r="81" spans="1:12" s="15" customFormat="1" ht="56.25" customHeight="1">
      <c r="A81" s="221"/>
      <c r="B81" s="62" t="s">
        <v>64</v>
      </c>
      <c r="C81" s="27">
        <v>18444</v>
      </c>
      <c r="D81" s="27">
        <v>2000</v>
      </c>
      <c r="E81" s="23">
        <f aca="true" t="shared" si="20" ref="D81:E84">D81</f>
        <v>2000</v>
      </c>
      <c r="F81" s="27"/>
      <c r="G81" s="27"/>
      <c r="H81" s="27"/>
      <c r="I81" s="27"/>
      <c r="J81" s="27">
        <f t="shared" si="19"/>
        <v>2000</v>
      </c>
      <c r="K81" s="29">
        <f>J81</f>
        <v>2000</v>
      </c>
      <c r="L81" s="222"/>
    </row>
    <row r="82" spans="1:12" s="15" customFormat="1" ht="44.25" customHeight="1">
      <c r="A82" s="221"/>
      <c r="B82" s="62" t="s">
        <v>80</v>
      </c>
      <c r="C82" s="27">
        <v>10000</v>
      </c>
      <c r="D82" s="27">
        <f t="shared" si="20"/>
        <v>10000</v>
      </c>
      <c r="E82" s="23">
        <f t="shared" si="20"/>
        <v>10000</v>
      </c>
      <c r="F82" s="27"/>
      <c r="G82" s="27"/>
      <c r="H82" s="27"/>
      <c r="I82" s="27"/>
      <c r="J82" s="29">
        <f t="shared" si="19"/>
        <v>10000</v>
      </c>
      <c r="K82" s="29">
        <f>E82</f>
        <v>10000</v>
      </c>
      <c r="L82" s="222"/>
    </row>
    <row r="83" spans="1:12" s="15" customFormat="1" ht="49.5" customHeight="1">
      <c r="A83" s="221"/>
      <c r="B83" s="62" t="s">
        <v>65</v>
      </c>
      <c r="C83" s="27">
        <v>10000</v>
      </c>
      <c r="D83" s="27">
        <f t="shared" si="20"/>
        <v>10000</v>
      </c>
      <c r="E83" s="23">
        <f t="shared" si="20"/>
        <v>10000</v>
      </c>
      <c r="F83" s="27"/>
      <c r="G83" s="27"/>
      <c r="H83" s="27"/>
      <c r="I83" s="27"/>
      <c r="J83" s="29">
        <f t="shared" si="19"/>
        <v>10000</v>
      </c>
      <c r="K83" s="29">
        <f>J83</f>
        <v>10000</v>
      </c>
      <c r="L83" s="222"/>
    </row>
    <row r="84" spans="1:12" s="15" customFormat="1" ht="48.75" customHeight="1">
      <c r="A84" s="221"/>
      <c r="B84" s="62" t="s">
        <v>66</v>
      </c>
      <c r="C84" s="27">
        <v>10000</v>
      </c>
      <c r="D84" s="27">
        <f t="shared" si="20"/>
        <v>10000</v>
      </c>
      <c r="E84" s="23">
        <f t="shared" si="20"/>
        <v>10000</v>
      </c>
      <c r="F84" s="27"/>
      <c r="G84" s="27"/>
      <c r="H84" s="27"/>
      <c r="I84" s="27"/>
      <c r="J84" s="29">
        <f t="shared" si="19"/>
        <v>10000</v>
      </c>
      <c r="K84" s="29">
        <f>E84</f>
        <v>10000</v>
      </c>
      <c r="L84" s="222"/>
    </row>
    <row r="85" spans="1:12" s="15" customFormat="1" ht="49.5" customHeight="1">
      <c r="A85" s="221"/>
      <c r="B85" s="62" t="s">
        <v>67</v>
      </c>
      <c r="C85" s="27">
        <v>10000</v>
      </c>
      <c r="D85" s="27">
        <v>10000</v>
      </c>
      <c r="E85" s="27">
        <v>10000</v>
      </c>
      <c r="F85" s="27"/>
      <c r="G85" s="27"/>
      <c r="H85" s="27"/>
      <c r="I85" s="27"/>
      <c r="J85" s="29">
        <f t="shared" si="19"/>
        <v>10000</v>
      </c>
      <c r="K85" s="29">
        <f>J85</f>
        <v>10000</v>
      </c>
      <c r="L85" s="222"/>
    </row>
    <row r="86" spans="1:12" s="15" customFormat="1" ht="51" customHeight="1">
      <c r="A86" s="221"/>
      <c r="B86" s="43" t="s">
        <v>68</v>
      </c>
      <c r="C86" s="27">
        <v>30000</v>
      </c>
      <c r="D86" s="27">
        <f>30000</f>
        <v>30000</v>
      </c>
      <c r="E86" s="23">
        <f>D86</f>
        <v>30000</v>
      </c>
      <c r="F86" s="27"/>
      <c r="G86" s="27"/>
      <c r="H86" s="27"/>
      <c r="I86" s="27"/>
      <c r="J86" s="29">
        <f>E86</f>
        <v>30000</v>
      </c>
      <c r="K86" s="29">
        <f>J86</f>
        <v>30000</v>
      </c>
      <c r="L86" s="222"/>
    </row>
    <row r="87" spans="1:12" s="15" customFormat="1" ht="52.5" customHeight="1">
      <c r="A87" s="221"/>
      <c r="B87" s="43" t="s">
        <v>69</v>
      </c>
      <c r="C87" s="27">
        <v>15000</v>
      </c>
      <c r="D87" s="27">
        <v>15000</v>
      </c>
      <c r="E87" s="23">
        <f>F87+G87+H87+I87+J87</f>
        <v>15000</v>
      </c>
      <c r="F87" s="27"/>
      <c r="G87" s="27"/>
      <c r="H87" s="27"/>
      <c r="I87" s="27"/>
      <c r="J87" s="29">
        <v>15000</v>
      </c>
      <c r="K87" s="29">
        <v>15000</v>
      </c>
      <c r="L87" s="222"/>
    </row>
    <row r="88" spans="1:12" s="15" customFormat="1" ht="63.75" customHeight="1">
      <c r="A88" s="221"/>
      <c r="B88" s="43" t="s">
        <v>70</v>
      </c>
      <c r="C88" s="27">
        <v>15000</v>
      </c>
      <c r="D88" s="27">
        <v>15000</v>
      </c>
      <c r="E88" s="23">
        <f>F88+G88+H88+I88+J88</f>
        <v>15000</v>
      </c>
      <c r="F88" s="27"/>
      <c r="G88" s="27"/>
      <c r="H88" s="27"/>
      <c r="I88" s="27"/>
      <c r="J88" s="29">
        <v>15000</v>
      </c>
      <c r="K88" s="29">
        <v>15000</v>
      </c>
      <c r="L88" s="222"/>
    </row>
    <row r="89" spans="1:12" s="13" customFormat="1" ht="52.5" customHeight="1">
      <c r="A89" s="219"/>
      <c r="B89" s="63" t="s">
        <v>58</v>
      </c>
      <c r="C89" s="64">
        <v>16500</v>
      </c>
      <c r="D89" s="64">
        <f>8250-1125</f>
        <v>7125</v>
      </c>
      <c r="E89" s="23">
        <f>D89</f>
        <v>7125</v>
      </c>
      <c r="F89" s="65"/>
      <c r="G89" s="65"/>
      <c r="H89" s="65"/>
      <c r="I89" s="65"/>
      <c r="J89" s="64">
        <f>E89</f>
        <v>7125</v>
      </c>
      <c r="K89" s="64">
        <f>J89</f>
        <v>7125</v>
      </c>
      <c r="L89" s="223"/>
    </row>
    <row r="90" spans="1:12" s="15" customFormat="1" ht="53.25" customHeight="1">
      <c r="A90" s="221"/>
      <c r="B90" s="62" t="s">
        <v>59</v>
      </c>
      <c r="C90" s="27">
        <v>15000</v>
      </c>
      <c r="D90" s="27">
        <v>1100</v>
      </c>
      <c r="E90" s="23">
        <v>1100</v>
      </c>
      <c r="F90" s="51"/>
      <c r="G90" s="51"/>
      <c r="H90" s="51"/>
      <c r="I90" s="51"/>
      <c r="J90" s="29">
        <v>1100</v>
      </c>
      <c r="K90" s="29">
        <v>1100</v>
      </c>
      <c r="L90" s="224"/>
    </row>
    <row r="91" spans="1:12" s="13" customFormat="1" ht="44.25" customHeight="1">
      <c r="A91" s="221"/>
      <c r="B91" s="62" t="s">
        <v>60</v>
      </c>
      <c r="C91" s="27">
        <v>2000</v>
      </c>
      <c r="D91" s="27">
        <v>2000</v>
      </c>
      <c r="E91" s="23">
        <f>F91+G91+H91+I91+J91</f>
        <v>2000</v>
      </c>
      <c r="F91" s="51"/>
      <c r="G91" s="51"/>
      <c r="H91" s="51"/>
      <c r="I91" s="51"/>
      <c r="J91" s="29">
        <v>2000</v>
      </c>
      <c r="K91" s="29">
        <v>2000</v>
      </c>
      <c r="L91" s="224"/>
    </row>
    <row r="92" spans="1:12" s="13" customFormat="1" ht="44.25" customHeight="1">
      <c r="A92" s="225"/>
      <c r="B92" s="58" t="s">
        <v>97</v>
      </c>
      <c r="C92" s="27">
        <v>1500</v>
      </c>
      <c r="D92" s="27">
        <v>1500</v>
      </c>
      <c r="E92" s="23">
        <f>F92+G92+H92+I92+J92</f>
        <v>1500</v>
      </c>
      <c r="F92" s="27"/>
      <c r="G92" s="27"/>
      <c r="H92" s="27"/>
      <c r="I92" s="27"/>
      <c r="J92" s="29">
        <v>1500</v>
      </c>
      <c r="K92" s="29">
        <v>1500</v>
      </c>
      <c r="L92" s="222"/>
    </row>
    <row r="93" spans="1:12" s="13" customFormat="1" ht="44.25" customHeight="1">
      <c r="A93" s="215"/>
      <c r="B93" s="58" t="s">
        <v>91</v>
      </c>
      <c r="C93" s="27">
        <f>21920*1.19</f>
        <v>26084.8</v>
      </c>
      <c r="D93" s="27">
        <v>7000</v>
      </c>
      <c r="E93" s="23">
        <f>D92:D93</f>
        <v>7000</v>
      </c>
      <c r="F93" s="27"/>
      <c r="G93" s="27"/>
      <c r="H93" s="27"/>
      <c r="I93" s="27"/>
      <c r="J93" s="27">
        <f>E93</f>
        <v>7000</v>
      </c>
      <c r="K93" s="27">
        <f>J93</f>
        <v>7000</v>
      </c>
      <c r="L93" s="226"/>
    </row>
    <row r="94" spans="1:12" s="13" customFormat="1" ht="66" customHeight="1">
      <c r="A94" s="215"/>
      <c r="B94" s="58" t="s">
        <v>92</v>
      </c>
      <c r="C94" s="27">
        <f>35350*1.19</f>
        <v>42066.5</v>
      </c>
      <c r="D94" s="27">
        <v>8000</v>
      </c>
      <c r="E94" s="23">
        <f>D94</f>
        <v>8000</v>
      </c>
      <c r="F94" s="27"/>
      <c r="G94" s="27"/>
      <c r="H94" s="27"/>
      <c r="I94" s="27"/>
      <c r="J94" s="27">
        <f>E94</f>
        <v>8000</v>
      </c>
      <c r="K94" s="27">
        <f>J94</f>
        <v>8000</v>
      </c>
      <c r="L94" s="226"/>
    </row>
    <row r="95" spans="1:12" s="13" customFormat="1" ht="49.5" customHeight="1">
      <c r="A95" s="215"/>
      <c r="B95" s="58" t="s">
        <v>93</v>
      </c>
      <c r="C95" s="27">
        <f>24250*1.19</f>
        <v>28857.5</v>
      </c>
      <c r="D95" s="27">
        <v>26000</v>
      </c>
      <c r="E95" s="39">
        <f>D95</f>
        <v>26000</v>
      </c>
      <c r="F95" s="27"/>
      <c r="G95" s="27"/>
      <c r="H95" s="27"/>
      <c r="I95" s="27"/>
      <c r="J95" s="27">
        <f>E95</f>
        <v>26000</v>
      </c>
      <c r="K95" s="27">
        <f>E95</f>
        <v>26000</v>
      </c>
      <c r="L95" s="226"/>
    </row>
    <row r="96" spans="1:12" s="13" customFormat="1" ht="54.75" customHeight="1">
      <c r="A96" s="227"/>
      <c r="B96" s="58" t="s">
        <v>126</v>
      </c>
      <c r="C96" s="27">
        <v>35700</v>
      </c>
      <c r="D96" s="27">
        <f>C96</f>
        <v>35700</v>
      </c>
      <c r="E96" s="39">
        <f>D96</f>
        <v>35700</v>
      </c>
      <c r="F96" s="27"/>
      <c r="G96" s="27"/>
      <c r="H96" s="27"/>
      <c r="I96" s="27"/>
      <c r="J96" s="27">
        <f>E96</f>
        <v>35700</v>
      </c>
      <c r="K96" s="27">
        <f>J96</f>
        <v>35700</v>
      </c>
      <c r="L96" s="226"/>
    </row>
    <row r="97" spans="1:12" s="13" customFormat="1" ht="57.75" customHeight="1">
      <c r="A97" s="227"/>
      <c r="B97" s="58" t="s">
        <v>127</v>
      </c>
      <c r="C97" s="27">
        <f>25210*1.19</f>
        <v>29999.899999999998</v>
      </c>
      <c r="D97" s="27">
        <f>C97-3000</f>
        <v>26999.899999999998</v>
      </c>
      <c r="E97" s="39">
        <f>D97</f>
        <v>26999.899999999998</v>
      </c>
      <c r="F97" s="27"/>
      <c r="G97" s="27"/>
      <c r="H97" s="27"/>
      <c r="I97" s="27"/>
      <c r="J97" s="27">
        <f>E97</f>
        <v>26999.899999999998</v>
      </c>
      <c r="K97" s="27">
        <f>J97</f>
        <v>26999.899999999998</v>
      </c>
      <c r="L97" s="226"/>
    </row>
    <row r="98" spans="1:12" s="13" customFormat="1" ht="74.25" customHeight="1">
      <c r="A98" s="174"/>
      <c r="B98" s="92" t="s">
        <v>120</v>
      </c>
      <c r="C98" s="28">
        <v>3000</v>
      </c>
      <c r="D98" s="28">
        <v>3000</v>
      </c>
      <c r="E98" s="28">
        <v>3000</v>
      </c>
      <c r="F98" s="28"/>
      <c r="G98" s="28"/>
      <c r="H98" s="28"/>
      <c r="I98" s="28"/>
      <c r="J98" s="28">
        <v>3000</v>
      </c>
      <c r="K98" s="28">
        <v>3000</v>
      </c>
      <c r="L98" s="228"/>
    </row>
    <row r="99" spans="1:12" s="13" customFormat="1" ht="69.75" customHeight="1">
      <c r="A99" s="174"/>
      <c r="B99" s="229" t="s">
        <v>121</v>
      </c>
      <c r="C99" s="31">
        <v>1500</v>
      </c>
      <c r="D99" s="31">
        <f>C99</f>
        <v>1500</v>
      </c>
      <c r="E99" s="102">
        <f>D99</f>
        <v>1500</v>
      </c>
      <c r="F99" s="31"/>
      <c r="G99" s="31"/>
      <c r="H99" s="31"/>
      <c r="I99" s="31"/>
      <c r="J99" s="31">
        <f aca="true" t="shared" si="21" ref="J99:J108">E99</f>
        <v>1500</v>
      </c>
      <c r="K99" s="31">
        <f aca="true" t="shared" si="22" ref="K99:K108">J99</f>
        <v>1500</v>
      </c>
      <c r="L99" s="230"/>
    </row>
    <row r="100" spans="1:12" s="13" customFormat="1" ht="35.25" customHeight="1">
      <c r="A100" s="174"/>
      <c r="B100" s="92" t="s">
        <v>122</v>
      </c>
      <c r="C100" s="64">
        <v>56000</v>
      </c>
      <c r="D100" s="64">
        <f>C100</f>
        <v>56000</v>
      </c>
      <c r="E100" s="64">
        <f>D100</f>
        <v>56000</v>
      </c>
      <c r="F100" s="64"/>
      <c r="G100" s="64"/>
      <c r="H100" s="64"/>
      <c r="I100" s="64"/>
      <c r="J100" s="64">
        <f t="shared" si="21"/>
        <v>56000</v>
      </c>
      <c r="K100" s="64">
        <f t="shared" si="22"/>
        <v>56000</v>
      </c>
      <c r="L100" s="231"/>
    </row>
    <row r="101" spans="1:12" s="13" customFormat="1" ht="39" customHeight="1">
      <c r="A101" s="174"/>
      <c r="B101" s="92" t="s">
        <v>123</v>
      </c>
      <c r="C101" s="64">
        <v>71500</v>
      </c>
      <c r="D101" s="64">
        <f aca="true" t="shared" si="23" ref="D101:E108">C101</f>
        <v>71500</v>
      </c>
      <c r="E101" s="64">
        <f t="shared" si="23"/>
        <v>71500</v>
      </c>
      <c r="F101" s="64"/>
      <c r="G101" s="64"/>
      <c r="H101" s="64"/>
      <c r="I101" s="64"/>
      <c r="J101" s="64">
        <f t="shared" si="21"/>
        <v>71500</v>
      </c>
      <c r="K101" s="64">
        <f t="shared" si="22"/>
        <v>71500</v>
      </c>
      <c r="L101" s="231"/>
    </row>
    <row r="102" spans="1:12" s="15" customFormat="1" ht="45" customHeight="1">
      <c r="A102" s="174"/>
      <c r="B102" s="92" t="s">
        <v>124</v>
      </c>
      <c r="C102" s="64">
        <v>89500</v>
      </c>
      <c r="D102" s="64">
        <v>30000</v>
      </c>
      <c r="E102" s="64">
        <f t="shared" si="23"/>
        <v>30000</v>
      </c>
      <c r="F102" s="64"/>
      <c r="G102" s="64"/>
      <c r="H102" s="64"/>
      <c r="I102" s="64"/>
      <c r="J102" s="64">
        <f t="shared" si="21"/>
        <v>30000</v>
      </c>
      <c r="K102" s="64">
        <f t="shared" si="22"/>
        <v>30000</v>
      </c>
      <c r="L102" s="231"/>
    </row>
    <row r="103" spans="1:12" s="12" customFormat="1" ht="44.25" customHeight="1">
      <c r="A103" s="174"/>
      <c r="B103" s="92" t="s">
        <v>125</v>
      </c>
      <c r="C103" s="31">
        <v>42000</v>
      </c>
      <c r="D103" s="64">
        <v>12000</v>
      </c>
      <c r="E103" s="64">
        <f t="shared" si="23"/>
        <v>12000</v>
      </c>
      <c r="F103" s="31"/>
      <c r="G103" s="31"/>
      <c r="H103" s="31"/>
      <c r="I103" s="31"/>
      <c r="J103" s="64">
        <f t="shared" si="21"/>
        <v>12000</v>
      </c>
      <c r="K103" s="64">
        <f t="shared" si="22"/>
        <v>12000</v>
      </c>
      <c r="L103" s="230"/>
    </row>
    <row r="104" spans="1:12" s="12" customFormat="1" ht="21.75" customHeight="1">
      <c r="A104" s="174"/>
      <c r="B104" s="92" t="s">
        <v>171</v>
      </c>
      <c r="C104" s="31">
        <f>135000*1.19/2</f>
        <v>80325</v>
      </c>
      <c r="D104" s="64">
        <f>C104</f>
        <v>80325</v>
      </c>
      <c r="E104" s="64">
        <f t="shared" si="23"/>
        <v>80325</v>
      </c>
      <c r="F104" s="31"/>
      <c r="G104" s="31"/>
      <c r="H104" s="31"/>
      <c r="I104" s="31"/>
      <c r="J104" s="64">
        <f t="shared" si="21"/>
        <v>80325</v>
      </c>
      <c r="K104" s="64">
        <f t="shared" si="22"/>
        <v>80325</v>
      </c>
      <c r="L104" s="230"/>
    </row>
    <row r="105" spans="1:12" s="12" customFormat="1" ht="21.75" customHeight="1">
      <c r="A105" s="174"/>
      <c r="B105" s="58" t="s">
        <v>174</v>
      </c>
      <c r="C105" s="31">
        <v>4000</v>
      </c>
      <c r="D105" s="64">
        <v>4000</v>
      </c>
      <c r="E105" s="64">
        <v>4000</v>
      </c>
      <c r="F105" s="31"/>
      <c r="G105" s="31"/>
      <c r="H105" s="31"/>
      <c r="I105" s="31"/>
      <c r="J105" s="64">
        <v>4000</v>
      </c>
      <c r="K105" s="64">
        <v>4000</v>
      </c>
      <c r="L105" s="230"/>
    </row>
    <row r="106" spans="1:12" s="12" customFormat="1" ht="21.75" customHeight="1">
      <c r="A106" s="174"/>
      <c r="B106" s="58" t="s">
        <v>173</v>
      </c>
      <c r="C106" s="31">
        <v>6000</v>
      </c>
      <c r="D106" s="31">
        <v>6000</v>
      </c>
      <c r="E106" s="31">
        <v>6000</v>
      </c>
      <c r="F106" s="31"/>
      <c r="G106" s="31"/>
      <c r="H106" s="31"/>
      <c r="I106" s="31"/>
      <c r="J106" s="64">
        <v>6000</v>
      </c>
      <c r="K106" s="64">
        <v>6000</v>
      </c>
      <c r="L106" s="230"/>
    </row>
    <row r="107" spans="1:12" s="12" customFormat="1" ht="44.25" customHeight="1">
      <c r="A107" s="174"/>
      <c r="B107" s="92" t="s">
        <v>136</v>
      </c>
      <c r="C107" s="72">
        <f>20000/2</f>
        <v>10000</v>
      </c>
      <c r="D107" s="28">
        <f t="shared" si="23"/>
        <v>10000</v>
      </c>
      <c r="E107" s="28">
        <f t="shared" si="23"/>
        <v>10000</v>
      </c>
      <c r="F107" s="72"/>
      <c r="G107" s="72"/>
      <c r="H107" s="72"/>
      <c r="I107" s="72"/>
      <c r="J107" s="28">
        <f t="shared" si="21"/>
        <v>10000</v>
      </c>
      <c r="K107" s="28">
        <f t="shared" si="22"/>
        <v>10000</v>
      </c>
      <c r="L107" s="232"/>
    </row>
    <row r="108" spans="1:12" s="12" customFormat="1" ht="27.75" customHeight="1">
      <c r="A108" s="174"/>
      <c r="B108" s="92" t="s">
        <v>137</v>
      </c>
      <c r="C108" s="72">
        <v>5000</v>
      </c>
      <c r="D108" s="28">
        <f>C108</f>
        <v>5000</v>
      </c>
      <c r="E108" s="28">
        <f t="shared" si="23"/>
        <v>5000</v>
      </c>
      <c r="F108" s="72"/>
      <c r="G108" s="72"/>
      <c r="H108" s="72"/>
      <c r="I108" s="72"/>
      <c r="J108" s="28">
        <f t="shared" si="21"/>
        <v>5000</v>
      </c>
      <c r="K108" s="28">
        <f t="shared" si="22"/>
        <v>5000</v>
      </c>
      <c r="L108" s="232"/>
    </row>
    <row r="109" spans="1:12" s="12" customFormat="1" ht="24" customHeight="1">
      <c r="A109" s="331" t="s">
        <v>102</v>
      </c>
      <c r="B109" s="332"/>
      <c r="C109" s="66">
        <f aca="true" t="shared" si="24" ref="C109:K109">C112</f>
        <v>56800</v>
      </c>
      <c r="D109" s="66">
        <f t="shared" si="24"/>
        <v>28584</v>
      </c>
      <c r="E109" s="66">
        <f t="shared" si="24"/>
        <v>28584</v>
      </c>
      <c r="F109" s="66">
        <f t="shared" si="24"/>
        <v>0</v>
      </c>
      <c r="G109" s="66">
        <f t="shared" si="24"/>
        <v>0</v>
      </c>
      <c r="H109" s="66">
        <f t="shared" si="24"/>
        <v>0</v>
      </c>
      <c r="I109" s="66">
        <f t="shared" si="24"/>
        <v>0</v>
      </c>
      <c r="J109" s="66">
        <f t="shared" si="24"/>
        <v>28584</v>
      </c>
      <c r="K109" s="66">
        <f t="shared" si="24"/>
        <v>28584</v>
      </c>
      <c r="L109" s="233"/>
    </row>
    <row r="110" spans="1:12" s="16" customFormat="1" ht="17.25" customHeight="1">
      <c r="A110" s="166" t="s">
        <v>51</v>
      </c>
      <c r="B110" s="37" t="s">
        <v>41</v>
      </c>
      <c r="C110" s="23">
        <v>0</v>
      </c>
      <c r="D110" s="23">
        <v>0</v>
      </c>
      <c r="E110" s="23">
        <f>F110+G110+H110+I110+J110</f>
        <v>0</v>
      </c>
      <c r="F110" s="23"/>
      <c r="G110" s="23"/>
      <c r="H110" s="23"/>
      <c r="I110" s="23"/>
      <c r="J110" s="23">
        <v>0</v>
      </c>
      <c r="K110" s="67">
        <v>0</v>
      </c>
      <c r="L110" s="178"/>
    </row>
    <row r="111" spans="1:12" s="16" customFormat="1" ht="25.5" customHeight="1">
      <c r="A111" s="234" t="s">
        <v>44</v>
      </c>
      <c r="B111" s="79" t="s">
        <v>45</v>
      </c>
      <c r="C111" s="34">
        <f aca="true" t="shared" si="25" ref="C111:K111">C112</f>
        <v>56800</v>
      </c>
      <c r="D111" s="34">
        <f t="shared" si="25"/>
        <v>28584</v>
      </c>
      <c r="E111" s="34">
        <f t="shared" si="25"/>
        <v>28584</v>
      </c>
      <c r="F111" s="34">
        <f t="shared" si="25"/>
        <v>0</v>
      </c>
      <c r="G111" s="34">
        <f t="shared" si="25"/>
        <v>0</v>
      </c>
      <c r="H111" s="34">
        <f t="shared" si="25"/>
        <v>0</v>
      </c>
      <c r="I111" s="34">
        <f t="shared" si="25"/>
        <v>0</v>
      </c>
      <c r="J111" s="34">
        <f t="shared" si="25"/>
        <v>28584</v>
      </c>
      <c r="K111" s="68">
        <f t="shared" si="25"/>
        <v>28584</v>
      </c>
      <c r="L111" s="178"/>
    </row>
    <row r="112" spans="1:12" s="16" customFormat="1" ht="46.5" customHeight="1">
      <c r="A112" s="235"/>
      <c r="B112" s="69" t="s">
        <v>155</v>
      </c>
      <c r="C112" s="54">
        <v>56800</v>
      </c>
      <c r="D112" s="54">
        <v>28584</v>
      </c>
      <c r="E112" s="32">
        <v>28584</v>
      </c>
      <c r="F112" s="55"/>
      <c r="G112" s="55"/>
      <c r="H112" s="55"/>
      <c r="I112" s="55"/>
      <c r="J112" s="54">
        <v>28584</v>
      </c>
      <c r="K112" s="50">
        <v>28584</v>
      </c>
      <c r="L112" s="202"/>
    </row>
    <row r="113" spans="1:12" s="13" customFormat="1" ht="30.75" customHeight="1">
      <c r="A113" s="236" t="s">
        <v>52</v>
      </c>
      <c r="B113" s="80"/>
      <c r="C113" s="70">
        <f>C114+C118+C122</f>
        <v>47429676.2067</v>
      </c>
      <c r="D113" s="70">
        <f>D114+D118+D122</f>
        <v>5252956</v>
      </c>
      <c r="E113" s="40">
        <f>F113+G113+H113+I113+J113</f>
        <v>5252956</v>
      </c>
      <c r="F113" s="70">
        <f aca="true" t="shared" si="26" ref="F113:L113">F114+F118+F122</f>
        <v>0</v>
      </c>
      <c r="G113" s="70">
        <f t="shared" si="26"/>
        <v>0</v>
      </c>
      <c r="H113" s="70">
        <f t="shared" si="26"/>
        <v>0</v>
      </c>
      <c r="I113" s="70">
        <f t="shared" si="26"/>
        <v>0</v>
      </c>
      <c r="J113" s="70">
        <f t="shared" si="26"/>
        <v>5252956</v>
      </c>
      <c r="K113" s="71">
        <f t="shared" si="26"/>
        <v>5252956</v>
      </c>
      <c r="L113" s="237">
        <f t="shared" si="26"/>
        <v>0</v>
      </c>
    </row>
    <row r="114" spans="1:12" s="13" customFormat="1" ht="22.5" customHeight="1">
      <c r="A114" s="238" t="s">
        <v>40</v>
      </c>
      <c r="B114" s="121" t="s">
        <v>48</v>
      </c>
      <c r="C114" s="122">
        <f>SUM(C115:C117)</f>
        <v>38053500</v>
      </c>
      <c r="D114" s="122">
        <f aca="true" t="shared" si="27" ref="D114:L114">SUM(D115:D117)</f>
        <v>1945000</v>
      </c>
      <c r="E114" s="122">
        <f t="shared" si="27"/>
        <v>1945000</v>
      </c>
      <c r="F114" s="122">
        <f t="shared" si="27"/>
        <v>0</v>
      </c>
      <c r="G114" s="122">
        <f t="shared" si="27"/>
        <v>0</v>
      </c>
      <c r="H114" s="122">
        <f t="shared" si="27"/>
        <v>0</v>
      </c>
      <c r="I114" s="122">
        <f t="shared" si="27"/>
        <v>0</v>
      </c>
      <c r="J114" s="122">
        <f t="shared" si="27"/>
        <v>1945000</v>
      </c>
      <c r="K114" s="122">
        <f t="shared" si="27"/>
        <v>1945000</v>
      </c>
      <c r="L114" s="122">
        <f t="shared" si="27"/>
        <v>0</v>
      </c>
    </row>
    <row r="115" spans="1:12" ht="51.75" customHeight="1">
      <c r="A115" s="167"/>
      <c r="B115" s="134" t="s">
        <v>139</v>
      </c>
      <c r="C115" s="135">
        <v>27805000</v>
      </c>
      <c r="D115" s="135">
        <v>900000</v>
      </c>
      <c r="E115" s="138">
        <f>D115</f>
        <v>900000</v>
      </c>
      <c r="F115" s="136"/>
      <c r="G115" s="136"/>
      <c r="H115" s="136"/>
      <c r="I115" s="136"/>
      <c r="J115" s="135">
        <f>E115</f>
        <v>900000</v>
      </c>
      <c r="K115" s="135">
        <f>J115</f>
        <v>900000</v>
      </c>
      <c r="L115" s="239"/>
    </row>
    <row r="116" spans="1:12" ht="51.75" customHeight="1">
      <c r="A116" s="177"/>
      <c r="B116" s="78" t="s">
        <v>138</v>
      </c>
      <c r="C116" s="110">
        <f>8150000*1.19</f>
        <v>9698500</v>
      </c>
      <c r="D116" s="110">
        <v>945000</v>
      </c>
      <c r="E116" s="127">
        <f>D116</f>
        <v>945000</v>
      </c>
      <c r="F116" s="111"/>
      <c r="G116" s="111"/>
      <c r="H116" s="111"/>
      <c r="I116" s="111"/>
      <c r="J116" s="110">
        <f>E116</f>
        <v>945000</v>
      </c>
      <c r="K116" s="110">
        <f>J116</f>
        <v>945000</v>
      </c>
      <c r="L116" s="240"/>
    </row>
    <row r="117" spans="1:12" ht="51.75" customHeight="1">
      <c r="A117" s="177"/>
      <c r="B117" s="78" t="s">
        <v>142</v>
      </c>
      <c r="C117" s="110">
        <v>550000</v>
      </c>
      <c r="D117" s="110">
        <v>100000</v>
      </c>
      <c r="E117" s="127">
        <f>D117</f>
        <v>100000</v>
      </c>
      <c r="F117" s="111"/>
      <c r="G117" s="111"/>
      <c r="H117" s="111"/>
      <c r="I117" s="111"/>
      <c r="J117" s="110">
        <f>E117</f>
        <v>100000</v>
      </c>
      <c r="K117" s="110">
        <f>J117</f>
        <v>100000</v>
      </c>
      <c r="L117" s="240"/>
    </row>
    <row r="118" spans="1:12" ht="30.75" customHeight="1">
      <c r="A118" s="187" t="s">
        <v>42</v>
      </c>
      <c r="B118" s="112" t="s">
        <v>53</v>
      </c>
      <c r="C118" s="115">
        <f>SUM(C119:C121)</f>
        <v>8656440.206699999</v>
      </c>
      <c r="D118" s="115">
        <f aca="true" t="shared" si="28" ref="D118:L118">SUM(D119:D121)</f>
        <v>2985000</v>
      </c>
      <c r="E118" s="115">
        <f t="shared" si="28"/>
        <v>2985000</v>
      </c>
      <c r="F118" s="115">
        <f t="shared" si="28"/>
        <v>0</v>
      </c>
      <c r="G118" s="115">
        <f t="shared" si="28"/>
        <v>0</v>
      </c>
      <c r="H118" s="115">
        <f t="shared" si="28"/>
        <v>0</v>
      </c>
      <c r="I118" s="115">
        <f t="shared" si="28"/>
        <v>0</v>
      </c>
      <c r="J118" s="115">
        <f t="shared" si="28"/>
        <v>2985000</v>
      </c>
      <c r="K118" s="115">
        <f t="shared" si="28"/>
        <v>2985000</v>
      </c>
      <c r="L118" s="191">
        <f t="shared" si="28"/>
        <v>0</v>
      </c>
    </row>
    <row r="119" spans="1:12" ht="51" customHeight="1">
      <c r="A119" s="241"/>
      <c r="B119" s="81" t="s">
        <v>71</v>
      </c>
      <c r="C119" s="74">
        <v>1612952</v>
      </c>
      <c r="D119" s="74">
        <v>215000</v>
      </c>
      <c r="E119" s="32">
        <v>215000</v>
      </c>
      <c r="F119" s="75"/>
      <c r="G119" s="75"/>
      <c r="H119" s="75"/>
      <c r="I119" s="75"/>
      <c r="J119" s="74">
        <v>215000</v>
      </c>
      <c r="K119" s="74">
        <v>215000</v>
      </c>
      <c r="L119" s="242"/>
    </row>
    <row r="120" spans="1:12" ht="26.25" customHeight="1">
      <c r="A120" s="243"/>
      <c r="B120" s="58" t="s">
        <v>101</v>
      </c>
      <c r="C120" s="72">
        <f>5902090.93*1.19</f>
        <v>7023488.206699999</v>
      </c>
      <c r="D120" s="72">
        <v>2750000</v>
      </c>
      <c r="E120" s="103">
        <f>D120</f>
        <v>2750000</v>
      </c>
      <c r="F120" s="57"/>
      <c r="G120" s="57"/>
      <c r="H120" s="57"/>
      <c r="I120" s="57"/>
      <c r="J120" s="72">
        <f>E120</f>
        <v>2750000</v>
      </c>
      <c r="K120" s="72">
        <f>J120</f>
        <v>2750000</v>
      </c>
      <c r="L120" s="244"/>
    </row>
    <row r="121" spans="1:12" s="12" customFormat="1" ht="54" customHeight="1">
      <c r="A121" s="245"/>
      <c r="B121" s="246" t="s">
        <v>128</v>
      </c>
      <c r="C121" s="104">
        <v>20000</v>
      </c>
      <c r="D121" s="104">
        <v>20000</v>
      </c>
      <c r="E121" s="104">
        <f>D121</f>
        <v>20000</v>
      </c>
      <c r="F121" s="105"/>
      <c r="G121" s="105"/>
      <c r="H121" s="105"/>
      <c r="I121" s="105"/>
      <c r="J121" s="104">
        <f>E121</f>
        <v>20000</v>
      </c>
      <c r="K121" s="104">
        <f>J121</f>
        <v>20000</v>
      </c>
      <c r="L121" s="247"/>
    </row>
    <row r="122" spans="1:12" s="12" customFormat="1" ht="31.5" customHeight="1">
      <c r="A122" s="190" t="s">
        <v>44</v>
      </c>
      <c r="B122" s="112" t="s">
        <v>45</v>
      </c>
      <c r="C122" s="115">
        <f>SUM(C123:C136)</f>
        <v>719736</v>
      </c>
      <c r="D122" s="115">
        <f aca="true" t="shared" si="29" ref="D122:L122">SUM(D123:D136)</f>
        <v>322956</v>
      </c>
      <c r="E122" s="115">
        <f t="shared" si="29"/>
        <v>322956</v>
      </c>
      <c r="F122" s="115">
        <f t="shared" si="29"/>
        <v>0</v>
      </c>
      <c r="G122" s="115">
        <f t="shared" si="29"/>
        <v>0</v>
      </c>
      <c r="H122" s="115">
        <f t="shared" si="29"/>
        <v>0</v>
      </c>
      <c r="I122" s="115">
        <f t="shared" si="29"/>
        <v>0</v>
      </c>
      <c r="J122" s="115">
        <f t="shared" si="29"/>
        <v>322956</v>
      </c>
      <c r="K122" s="115">
        <f t="shared" si="29"/>
        <v>322956</v>
      </c>
      <c r="L122" s="115">
        <f t="shared" si="29"/>
        <v>0</v>
      </c>
    </row>
    <row r="123" spans="1:12" s="16" customFormat="1" ht="47.25" customHeight="1">
      <c r="A123" s="274"/>
      <c r="B123" s="78" t="s">
        <v>107</v>
      </c>
      <c r="C123" s="110">
        <v>100000</v>
      </c>
      <c r="D123" s="110">
        <v>100000</v>
      </c>
      <c r="E123" s="110">
        <v>100000</v>
      </c>
      <c r="F123" s="110"/>
      <c r="G123" s="110"/>
      <c r="H123" s="110"/>
      <c r="I123" s="110"/>
      <c r="J123" s="110">
        <v>100000</v>
      </c>
      <c r="K123" s="110">
        <v>100000</v>
      </c>
      <c r="L123" s="275"/>
    </row>
    <row r="124" spans="1:12" s="16" customFormat="1" ht="24" customHeight="1">
      <c r="A124" s="274"/>
      <c r="B124" s="78" t="s">
        <v>154</v>
      </c>
      <c r="C124" s="110">
        <v>143186</v>
      </c>
      <c r="D124" s="110">
        <v>42956</v>
      </c>
      <c r="E124" s="110">
        <v>42956</v>
      </c>
      <c r="F124" s="110"/>
      <c r="G124" s="110"/>
      <c r="H124" s="110"/>
      <c r="I124" s="110"/>
      <c r="J124" s="110">
        <v>42956</v>
      </c>
      <c r="K124" s="110">
        <v>42956</v>
      </c>
      <c r="L124" s="275"/>
    </row>
    <row r="125" spans="1:12" s="16" customFormat="1" ht="36.75" customHeight="1">
      <c r="A125" s="271"/>
      <c r="B125" s="272" t="s">
        <v>72</v>
      </c>
      <c r="C125" s="74">
        <v>6000</v>
      </c>
      <c r="D125" s="74">
        <f>C125</f>
        <v>6000</v>
      </c>
      <c r="E125" s="273">
        <f>D125</f>
        <v>6000</v>
      </c>
      <c r="F125" s="75"/>
      <c r="G125" s="75"/>
      <c r="H125" s="75"/>
      <c r="I125" s="75"/>
      <c r="J125" s="74">
        <f>E125</f>
        <v>6000</v>
      </c>
      <c r="K125" s="76">
        <f>J125</f>
        <v>6000</v>
      </c>
      <c r="L125" s="242"/>
    </row>
    <row r="126" spans="1:12" s="16" customFormat="1" ht="32.25" customHeight="1">
      <c r="A126" s="248"/>
      <c r="B126" s="87" t="s">
        <v>94</v>
      </c>
      <c r="C126" s="88">
        <v>8000</v>
      </c>
      <c r="D126" s="106">
        <v>5000</v>
      </c>
      <c r="E126" s="108">
        <f>D126</f>
        <v>5000</v>
      </c>
      <c r="F126" s="109"/>
      <c r="G126" s="109"/>
      <c r="H126" s="109"/>
      <c r="I126" s="109"/>
      <c r="J126" s="106">
        <f>E126</f>
        <v>5000</v>
      </c>
      <c r="K126" s="107">
        <f>E126</f>
        <v>5000</v>
      </c>
      <c r="L126" s="249"/>
    </row>
    <row r="127" spans="1:12" s="16" customFormat="1" ht="32.25" customHeight="1">
      <c r="A127" s="174"/>
      <c r="B127" s="58" t="s">
        <v>114</v>
      </c>
      <c r="C127" s="77">
        <v>50000</v>
      </c>
      <c r="D127" s="77">
        <v>15000</v>
      </c>
      <c r="E127" s="73">
        <f>D127</f>
        <v>15000</v>
      </c>
      <c r="F127" s="73"/>
      <c r="G127" s="73"/>
      <c r="H127" s="73"/>
      <c r="I127" s="73"/>
      <c r="J127" s="77">
        <f>E127</f>
        <v>15000</v>
      </c>
      <c r="K127" s="77">
        <f>J127</f>
        <v>15000</v>
      </c>
      <c r="L127" s="171"/>
    </row>
    <row r="128" spans="1:12" s="12" customFormat="1" ht="32.25" customHeight="1">
      <c r="A128" s="174"/>
      <c r="B128" s="58" t="s">
        <v>115</v>
      </c>
      <c r="C128" s="77">
        <v>45000</v>
      </c>
      <c r="D128" s="77">
        <v>5000</v>
      </c>
      <c r="E128" s="73">
        <f>D128</f>
        <v>5000</v>
      </c>
      <c r="F128" s="73"/>
      <c r="G128" s="73"/>
      <c r="H128" s="73"/>
      <c r="I128" s="73"/>
      <c r="J128" s="77">
        <f>E128</f>
        <v>5000</v>
      </c>
      <c r="K128" s="77">
        <f>J128</f>
        <v>5000</v>
      </c>
      <c r="L128" s="171"/>
    </row>
    <row r="129" spans="1:17" ht="51.75" customHeight="1">
      <c r="A129" s="174"/>
      <c r="B129" s="267" t="s">
        <v>117</v>
      </c>
      <c r="C129" s="268">
        <v>60000</v>
      </c>
      <c r="D129" s="268">
        <v>60000</v>
      </c>
      <c r="E129" s="268">
        <v>60000</v>
      </c>
      <c r="F129" s="269"/>
      <c r="G129" s="269"/>
      <c r="H129" s="269"/>
      <c r="I129" s="269"/>
      <c r="J129" s="268">
        <v>60000</v>
      </c>
      <c r="K129" s="268">
        <v>60000</v>
      </c>
      <c r="L129" s="270"/>
      <c r="Q129" s="1" t="s">
        <v>129</v>
      </c>
    </row>
    <row r="130" spans="1:12" ht="51" customHeight="1">
      <c r="A130" s="174"/>
      <c r="B130" s="89" t="s">
        <v>118</v>
      </c>
      <c r="C130" s="73">
        <v>5000</v>
      </c>
      <c r="D130" s="73">
        <f>C130</f>
        <v>5000</v>
      </c>
      <c r="E130" s="73">
        <f>D130</f>
        <v>5000</v>
      </c>
      <c r="F130" s="73"/>
      <c r="G130" s="73"/>
      <c r="H130" s="73"/>
      <c r="I130" s="73"/>
      <c r="J130" s="73">
        <f aca="true" t="shared" si="30" ref="J130:J136">E130</f>
        <v>5000</v>
      </c>
      <c r="K130" s="73">
        <f>J130</f>
        <v>5000</v>
      </c>
      <c r="L130" s="250"/>
    </row>
    <row r="131" spans="1:12" ht="48.75" customHeight="1">
      <c r="A131" s="177"/>
      <c r="B131" s="78" t="s">
        <v>130</v>
      </c>
      <c r="C131" s="110">
        <v>50000</v>
      </c>
      <c r="D131" s="110">
        <v>10000</v>
      </c>
      <c r="E131" s="127">
        <f aca="true" t="shared" si="31" ref="E131:E136">D131</f>
        <v>10000</v>
      </c>
      <c r="F131" s="111"/>
      <c r="G131" s="111"/>
      <c r="H131" s="111"/>
      <c r="I131" s="111"/>
      <c r="J131" s="110">
        <f t="shared" si="30"/>
        <v>10000</v>
      </c>
      <c r="K131" s="110">
        <f>J131</f>
        <v>10000</v>
      </c>
      <c r="L131" s="240"/>
    </row>
    <row r="132" spans="1:12" s="14" customFormat="1" ht="45.75" customHeight="1">
      <c r="A132" s="177"/>
      <c r="B132" s="78" t="s">
        <v>131</v>
      </c>
      <c r="C132" s="110">
        <v>150000</v>
      </c>
      <c r="D132" s="110">
        <v>10000</v>
      </c>
      <c r="E132" s="127">
        <f t="shared" si="31"/>
        <v>10000</v>
      </c>
      <c r="F132" s="111"/>
      <c r="G132" s="111"/>
      <c r="H132" s="111"/>
      <c r="I132" s="111"/>
      <c r="J132" s="110">
        <f t="shared" si="30"/>
        <v>10000</v>
      </c>
      <c r="K132" s="110">
        <f>J132</f>
        <v>10000</v>
      </c>
      <c r="L132" s="240"/>
    </row>
    <row r="133" spans="1:12" s="19" customFormat="1" ht="45.75" customHeight="1">
      <c r="A133" s="177"/>
      <c r="B133" s="78" t="s">
        <v>140</v>
      </c>
      <c r="C133" s="110">
        <f>40000</f>
        <v>40000</v>
      </c>
      <c r="D133" s="110">
        <v>35000</v>
      </c>
      <c r="E133" s="127">
        <f t="shared" si="31"/>
        <v>35000</v>
      </c>
      <c r="F133" s="111"/>
      <c r="G133" s="111"/>
      <c r="H133" s="111"/>
      <c r="I133" s="111"/>
      <c r="J133" s="110">
        <f t="shared" si="30"/>
        <v>35000</v>
      </c>
      <c r="K133" s="110">
        <f>J133</f>
        <v>35000</v>
      </c>
      <c r="L133" s="240"/>
    </row>
    <row r="134" spans="1:12" s="19" customFormat="1" ht="45.75" customHeight="1">
      <c r="A134" s="177"/>
      <c r="B134" s="78" t="s">
        <v>134</v>
      </c>
      <c r="C134" s="110">
        <f>45000*1.19</f>
        <v>53550</v>
      </c>
      <c r="D134" s="110">
        <v>20000</v>
      </c>
      <c r="E134" s="127">
        <f t="shared" si="31"/>
        <v>20000</v>
      </c>
      <c r="F134" s="111"/>
      <c r="G134" s="111"/>
      <c r="H134" s="111"/>
      <c r="I134" s="111"/>
      <c r="J134" s="110">
        <f t="shared" si="30"/>
        <v>20000</v>
      </c>
      <c r="K134" s="110">
        <f>E134</f>
        <v>20000</v>
      </c>
      <c r="L134" s="240"/>
    </row>
    <row r="135" spans="1:12" s="19" customFormat="1" ht="45.75" customHeight="1">
      <c r="A135" s="177"/>
      <c r="B135" s="78" t="s">
        <v>143</v>
      </c>
      <c r="C135" s="110">
        <v>5000</v>
      </c>
      <c r="D135" s="110">
        <f>C135</f>
        <v>5000</v>
      </c>
      <c r="E135" s="127">
        <f t="shared" si="31"/>
        <v>5000</v>
      </c>
      <c r="F135" s="111"/>
      <c r="G135" s="111"/>
      <c r="H135" s="111"/>
      <c r="I135" s="111"/>
      <c r="J135" s="110">
        <f t="shared" si="30"/>
        <v>5000</v>
      </c>
      <c r="K135" s="110">
        <f>E135</f>
        <v>5000</v>
      </c>
      <c r="L135" s="240"/>
    </row>
    <row r="136" spans="1:12" s="19" customFormat="1" ht="45.75" customHeight="1">
      <c r="A136" s="177"/>
      <c r="B136" s="78" t="s">
        <v>144</v>
      </c>
      <c r="C136" s="110">
        <v>4000</v>
      </c>
      <c r="D136" s="110">
        <f>C136</f>
        <v>4000</v>
      </c>
      <c r="E136" s="127">
        <f t="shared" si="31"/>
        <v>4000</v>
      </c>
      <c r="F136" s="111"/>
      <c r="G136" s="111"/>
      <c r="H136" s="111"/>
      <c r="I136" s="111"/>
      <c r="J136" s="110">
        <f t="shared" si="30"/>
        <v>4000</v>
      </c>
      <c r="K136" s="110">
        <f>J136</f>
        <v>4000</v>
      </c>
      <c r="L136" s="240"/>
    </row>
    <row r="137" spans="1:12" s="14" customFormat="1" ht="28.5" customHeight="1">
      <c r="A137" s="251" t="s">
        <v>54</v>
      </c>
      <c r="B137" s="139"/>
      <c r="C137" s="140">
        <f aca="true" t="shared" si="32" ref="C137:L137">C139+C140+C138</f>
        <v>130000</v>
      </c>
      <c r="D137" s="140">
        <f t="shared" si="32"/>
        <v>130000</v>
      </c>
      <c r="E137" s="140">
        <f t="shared" si="32"/>
        <v>130000</v>
      </c>
      <c r="F137" s="140">
        <f t="shared" si="32"/>
        <v>0</v>
      </c>
      <c r="G137" s="140">
        <f t="shared" si="32"/>
        <v>0</v>
      </c>
      <c r="H137" s="140">
        <f t="shared" si="32"/>
        <v>0</v>
      </c>
      <c r="I137" s="140">
        <f t="shared" si="32"/>
        <v>0</v>
      </c>
      <c r="J137" s="140">
        <f t="shared" si="32"/>
        <v>130000</v>
      </c>
      <c r="K137" s="140">
        <f t="shared" si="32"/>
        <v>130000</v>
      </c>
      <c r="L137" s="252">
        <f t="shared" si="32"/>
        <v>0</v>
      </c>
    </row>
    <row r="138" spans="1:12" s="19" customFormat="1" ht="28.5" customHeight="1">
      <c r="A138" s="166" t="s">
        <v>51</v>
      </c>
      <c r="B138" s="35" t="s">
        <v>41</v>
      </c>
      <c r="C138" s="39">
        <v>0</v>
      </c>
      <c r="D138" s="39">
        <v>0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</row>
    <row r="139" spans="1:12" s="14" customFormat="1" ht="23.25" customHeight="1">
      <c r="A139" s="276" t="s">
        <v>42</v>
      </c>
      <c r="B139" s="277" t="s">
        <v>53</v>
      </c>
      <c r="C139" s="93">
        <v>0</v>
      </c>
      <c r="D139" s="93">
        <v>0</v>
      </c>
      <c r="E139" s="32">
        <v>0</v>
      </c>
      <c r="F139" s="93">
        <v>0</v>
      </c>
      <c r="G139" s="93">
        <v>0</v>
      </c>
      <c r="H139" s="93">
        <v>0</v>
      </c>
      <c r="I139" s="93">
        <v>0</v>
      </c>
      <c r="J139" s="93">
        <v>0</v>
      </c>
      <c r="K139" s="93">
        <v>0</v>
      </c>
      <c r="L139" s="278">
        <v>0</v>
      </c>
    </row>
    <row r="140" spans="1:12" s="14" customFormat="1" ht="25.5" customHeight="1">
      <c r="A140" s="174" t="s">
        <v>44</v>
      </c>
      <c r="B140" s="35" t="s">
        <v>45</v>
      </c>
      <c r="C140" s="39">
        <f aca="true" t="shared" si="33" ref="C140:L140">SUM(C141:C141)</f>
        <v>130000</v>
      </c>
      <c r="D140" s="39">
        <f t="shared" si="33"/>
        <v>130000</v>
      </c>
      <c r="E140" s="39">
        <f t="shared" si="33"/>
        <v>130000</v>
      </c>
      <c r="F140" s="39">
        <f t="shared" si="33"/>
        <v>0</v>
      </c>
      <c r="G140" s="39">
        <f t="shared" si="33"/>
        <v>0</v>
      </c>
      <c r="H140" s="39">
        <f t="shared" si="33"/>
        <v>0</v>
      </c>
      <c r="I140" s="39">
        <f t="shared" si="33"/>
        <v>0</v>
      </c>
      <c r="J140" s="39">
        <f t="shared" si="33"/>
        <v>130000</v>
      </c>
      <c r="K140" s="39">
        <f t="shared" si="33"/>
        <v>130000</v>
      </c>
      <c r="L140" s="183">
        <f t="shared" si="33"/>
        <v>0</v>
      </c>
    </row>
    <row r="141" spans="1:12" s="14" customFormat="1" ht="26.25" customHeight="1">
      <c r="A141" s="174"/>
      <c r="B141" s="78" t="s">
        <v>147</v>
      </c>
      <c r="C141" s="110">
        <v>130000</v>
      </c>
      <c r="D141" s="110">
        <f>C141</f>
        <v>130000</v>
      </c>
      <c r="E141" s="127">
        <f>D141</f>
        <v>130000</v>
      </c>
      <c r="F141" s="111"/>
      <c r="G141" s="111"/>
      <c r="H141" s="111"/>
      <c r="I141" s="111"/>
      <c r="J141" s="110">
        <f>E141</f>
        <v>130000</v>
      </c>
      <c r="K141" s="110">
        <f>J141</f>
        <v>130000</v>
      </c>
      <c r="L141" s="183"/>
    </row>
    <row r="142" spans="1:12" s="19" customFormat="1" ht="26.25" customHeight="1">
      <c r="A142" s="314"/>
      <c r="B142" s="315" t="s">
        <v>159</v>
      </c>
      <c r="C142" s="316">
        <f>C143</f>
        <v>600000</v>
      </c>
      <c r="D142" s="316">
        <f aca="true" t="shared" si="34" ref="D142:L142">D143</f>
        <v>600000</v>
      </c>
      <c r="E142" s="316">
        <f t="shared" si="34"/>
        <v>600000</v>
      </c>
      <c r="F142" s="316">
        <f t="shared" si="34"/>
        <v>0</v>
      </c>
      <c r="G142" s="316">
        <f t="shared" si="34"/>
        <v>0</v>
      </c>
      <c r="H142" s="316">
        <f t="shared" si="34"/>
        <v>0</v>
      </c>
      <c r="I142" s="316">
        <f t="shared" si="34"/>
        <v>0</v>
      </c>
      <c r="J142" s="316">
        <f t="shared" si="34"/>
        <v>600000</v>
      </c>
      <c r="K142" s="316">
        <f t="shared" si="34"/>
        <v>600000</v>
      </c>
      <c r="L142" s="316">
        <f t="shared" si="34"/>
        <v>0</v>
      </c>
    </row>
    <row r="143" spans="1:12" s="19" customFormat="1" ht="26.25" customHeight="1">
      <c r="A143" s="309"/>
      <c r="B143" s="134" t="s">
        <v>158</v>
      </c>
      <c r="C143" s="310">
        <v>600000</v>
      </c>
      <c r="D143" s="310">
        <v>600000</v>
      </c>
      <c r="E143" s="311">
        <v>600000</v>
      </c>
      <c r="F143" s="312"/>
      <c r="G143" s="312"/>
      <c r="H143" s="312"/>
      <c r="I143" s="312"/>
      <c r="J143" s="310">
        <v>600000</v>
      </c>
      <c r="K143" s="310">
        <v>600000</v>
      </c>
      <c r="L143" s="313"/>
    </row>
    <row r="144" spans="1:12" ht="33" customHeight="1">
      <c r="A144" s="257"/>
      <c r="B144" s="258" t="s">
        <v>108</v>
      </c>
      <c r="C144" s="259">
        <f>C146+C147+C148+C149+C150+C151+C152+C153+C145</f>
        <v>11105490.91</v>
      </c>
      <c r="D144" s="259">
        <f aca="true" t="shared" si="35" ref="D144:L144">D146+D147+D148+D149+D150+D151+D152+D153+D145</f>
        <v>9521317.629999999</v>
      </c>
      <c r="E144" s="40">
        <f>F144+G144+H144+I144+J144</f>
        <v>9521318</v>
      </c>
      <c r="F144" s="259">
        <f t="shared" si="35"/>
        <v>0</v>
      </c>
      <c r="G144" s="259">
        <f t="shared" si="35"/>
        <v>0</v>
      </c>
      <c r="H144" s="259">
        <f t="shared" si="35"/>
        <v>0</v>
      </c>
      <c r="I144" s="259">
        <f t="shared" si="35"/>
        <v>9233488</v>
      </c>
      <c r="J144" s="259">
        <f>J146+J147+J148+J149+J150+J151+J152+J153+J145</f>
        <v>287830</v>
      </c>
      <c r="K144" s="259">
        <f t="shared" si="35"/>
        <v>287830</v>
      </c>
      <c r="L144" s="260">
        <f t="shared" si="35"/>
        <v>0</v>
      </c>
    </row>
    <row r="145" spans="1:12" ht="67.5" customHeight="1">
      <c r="A145" s="279"/>
      <c r="B145" s="280" t="s">
        <v>78</v>
      </c>
      <c r="C145" s="281">
        <f>9048981.91</f>
        <v>9048981.91</v>
      </c>
      <c r="D145" s="282">
        <f>C145-529665.58-747240.7</f>
        <v>7772075.63</v>
      </c>
      <c r="E145" s="283">
        <f>D145</f>
        <v>7772075.63</v>
      </c>
      <c r="F145" s="282"/>
      <c r="G145" s="282"/>
      <c r="H145" s="282"/>
      <c r="I145" s="282">
        <v>7573273</v>
      </c>
      <c r="J145" s="284">
        <v>198803</v>
      </c>
      <c r="K145" s="285">
        <v>198803</v>
      </c>
      <c r="L145" s="286"/>
    </row>
    <row r="146" spans="1:12" ht="59.25" customHeight="1">
      <c r="A146" s="287"/>
      <c r="B146" s="78" t="s">
        <v>81</v>
      </c>
      <c r="C146" s="25">
        <v>1312653</v>
      </c>
      <c r="D146" s="25">
        <f>C146</f>
        <v>1312653</v>
      </c>
      <c r="E146" s="98">
        <f>C146</f>
        <v>1312653</v>
      </c>
      <c r="F146" s="25"/>
      <c r="G146" s="25"/>
      <c r="H146" s="25"/>
      <c r="I146" s="288">
        <v>1232361</v>
      </c>
      <c r="J146" s="25">
        <v>80292</v>
      </c>
      <c r="K146" s="289">
        <v>80292</v>
      </c>
      <c r="L146" s="290"/>
    </row>
    <row r="147" spans="1:12" ht="67.5">
      <c r="A147" s="287"/>
      <c r="B147" s="78" t="s">
        <v>82</v>
      </c>
      <c r="C147" s="25">
        <v>256445</v>
      </c>
      <c r="D147" s="25">
        <f>256445-156485</f>
        <v>99960</v>
      </c>
      <c r="E147" s="98">
        <f>D147</f>
        <v>99960</v>
      </c>
      <c r="F147" s="25"/>
      <c r="G147" s="25"/>
      <c r="H147" s="25"/>
      <c r="I147" s="288">
        <f>E147-J147</f>
        <v>97960</v>
      </c>
      <c r="J147" s="25">
        <f>K147+L147</f>
        <v>2000</v>
      </c>
      <c r="K147" s="289">
        <v>2000</v>
      </c>
      <c r="L147" s="290"/>
    </row>
    <row r="148" spans="1:12" ht="56.25">
      <c r="A148" s="287"/>
      <c r="B148" s="78" t="s">
        <v>83</v>
      </c>
      <c r="C148" s="25">
        <v>52717</v>
      </c>
      <c r="D148" s="25">
        <v>52717</v>
      </c>
      <c r="E148" s="98">
        <f>F148+G148+H148+I148+J148</f>
        <v>52717</v>
      </c>
      <c r="F148" s="25"/>
      <c r="G148" s="25"/>
      <c r="H148" s="25"/>
      <c r="I148" s="288">
        <v>51662</v>
      </c>
      <c r="J148" s="25">
        <f>K148+L148</f>
        <v>1055</v>
      </c>
      <c r="K148" s="289">
        <v>1055</v>
      </c>
      <c r="L148" s="290"/>
    </row>
    <row r="149" spans="1:12" ht="56.25">
      <c r="A149" s="287"/>
      <c r="B149" s="78" t="s">
        <v>84</v>
      </c>
      <c r="C149" s="25">
        <v>5891</v>
      </c>
      <c r="D149" s="25">
        <v>2357</v>
      </c>
      <c r="E149" s="98">
        <v>2357</v>
      </c>
      <c r="F149" s="25"/>
      <c r="G149" s="25"/>
      <c r="H149" s="25"/>
      <c r="I149" s="288">
        <v>2309</v>
      </c>
      <c r="J149" s="25">
        <v>48</v>
      </c>
      <c r="K149" s="289">
        <v>48</v>
      </c>
      <c r="L149" s="290"/>
    </row>
    <row r="150" spans="1:12" ht="56.25">
      <c r="A150" s="287"/>
      <c r="B150" s="78" t="s">
        <v>85</v>
      </c>
      <c r="C150" s="25">
        <v>85410</v>
      </c>
      <c r="D150" s="25">
        <v>81687</v>
      </c>
      <c r="E150" s="98">
        <v>81687</v>
      </c>
      <c r="F150" s="25"/>
      <c r="G150" s="25"/>
      <c r="H150" s="25"/>
      <c r="I150" s="288">
        <v>80053</v>
      </c>
      <c r="J150" s="25">
        <v>1634</v>
      </c>
      <c r="K150" s="289">
        <v>1634</v>
      </c>
      <c r="L150" s="290"/>
    </row>
    <row r="151" spans="1:12" ht="67.5">
      <c r="A151" s="287"/>
      <c r="B151" s="78" t="s">
        <v>106</v>
      </c>
      <c r="C151" s="25">
        <v>154576</v>
      </c>
      <c r="D151" s="25">
        <v>77289</v>
      </c>
      <c r="E151" s="98">
        <v>77289</v>
      </c>
      <c r="F151" s="25"/>
      <c r="G151" s="25"/>
      <c r="H151" s="25"/>
      <c r="I151" s="288">
        <v>75743</v>
      </c>
      <c r="J151" s="25">
        <v>1546</v>
      </c>
      <c r="K151" s="289">
        <v>1546</v>
      </c>
      <c r="L151" s="290"/>
    </row>
    <row r="152" spans="1:12" ht="67.5">
      <c r="A152" s="287"/>
      <c r="B152" s="78" t="s">
        <v>86</v>
      </c>
      <c r="C152" s="25">
        <v>110706</v>
      </c>
      <c r="D152" s="25">
        <v>97579</v>
      </c>
      <c r="E152" s="98">
        <f>D152</f>
        <v>97579</v>
      </c>
      <c r="F152" s="25"/>
      <c r="G152" s="25"/>
      <c r="H152" s="25"/>
      <c r="I152" s="288">
        <v>95627</v>
      </c>
      <c r="J152" s="25">
        <v>1952</v>
      </c>
      <c r="K152" s="289">
        <v>1952</v>
      </c>
      <c r="L152" s="290"/>
    </row>
    <row r="153" spans="1:12" ht="57" thickBot="1">
      <c r="A153" s="291"/>
      <c r="B153" s="292" t="s">
        <v>87</v>
      </c>
      <c r="C153" s="293">
        <v>78111</v>
      </c>
      <c r="D153" s="293">
        <v>25000</v>
      </c>
      <c r="E153" s="294">
        <f>F153+G153+H153+I153+J153</f>
        <v>25000</v>
      </c>
      <c r="F153" s="293"/>
      <c r="G153" s="293"/>
      <c r="H153" s="293"/>
      <c r="I153" s="295">
        <v>24500</v>
      </c>
      <c r="J153" s="293">
        <v>500</v>
      </c>
      <c r="K153" s="296">
        <v>500</v>
      </c>
      <c r="L153" s="297"/>
    </row>
    <row r="154" spans="5:11" ht="15">
      <c r="E154" s="21" t="s">
        <v>55</v>
      </c>
      <c r="H154" s="1" t="s">
        <v>110</v>
      </c>
      <c r="K154" s="1" t="s">
        <v>110</v>
      </c>
    </row>
    <row r="155" spans="3:11" ht="15">
      <c r="C155" s="20"/>
      <c r="E155" s="21" t="s">
        <v>56</v>
      </c>
      <c r="H155" s="1" t="s">
        <v>111</v>
      </c>
      <c r="K155" s="1" t="s">
        <v>163</v>
      </c>
    </row>
    <row r="156" ht="15">
      <c r="C156" s="20"/>
    </row>
    <row r="159" ht="11.25">
      <c r="D159" s="1" t="s">
        <v>164</v>
      </c>
    </row>
    <row r="162" spans="4:8" ht="11.25">
      <c r="D162" s="1" t="s">
        <v>165</v>
      </c>
      <c r="H162" s="1" t="s">
        <v>166</v>
      </c>
    </row>
  </sheetData>
  <sheetProtection/>
  <mergeCells count="7">
    <mergeCell ref="C4:K4"/>
    <mergeCell ref="A6:B6"/>
    <mergeCell ref="A17:B17"/>
    <mergeCell ref="A22:B22"/>
    <mergeCell ref="A54:B54"/>
    <mergeCell ref="A109:B109"/>
    <mergeCell ref="F8:K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Luminita.Ropcean</cp:lastModifiedBy>
  <cp:lastPrinted>2020-02-11T06:19:05Z</cp:lastPrinted>
  <dcterms:created xsi:type="dcterms:W3CDTF">2016-11-28T09:06:02Z</dcterms:created>
  <dcterms:modified xsi:type="dcterms:W3CDTF">2020-02-14T08:53:07Z</dcterms:modified>
  <cp:category/>
  <cp:version/>
  <cp:contentType/>
  <cp:contentStatus/>
</cp:coreProperties>
</file>