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firstSheet="5" activeTab="5"/>
  </bookViews>
  <sheets>
    <sheet name="INITIAL" sheetId="1" r:id="rId1"/>
    <sheet name="rectif mai" sheetId="2" r:id="rId2"/>
    <sheet name="influente mai 1" sheetId="3" r:id="rId3"/>
    <sheet name="influente mai 2" sheetId="4" r:id="rId4"/>
    <sheet name="infl iulie" sheetId="5" r:id="rId5"/>
    <sheet name="Foaie2" sheetId="6" r:id="rId6"/>
  </sheets>
  <definedNames/>
  <calcPr fullCalcOnLoad="1"/>
</workbook>
</file>

<file path=xl/comments1.xml><?xml version="1.0" encoding="utf-8"?>
<comments xmlns="http://schemas.openxmlformats.org/spreadsheetml/2006/main">
  <authors>
    <author>Iuliana.Florescu</author>
  </authors>
  <commentList>
    <comment ref="B54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Iuliana.Florescu</author>
  </authors>
  <commentList>
    <comment ref="B70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Iuliana.Florescu</author>
  </authors>
  <commentList>
    <comment ref="B70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Iuliana.Florescu</author>
  </authors>
  <commentList>
    <comment ref="B70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Iuliana.Florescu</author>
  </authors>
  <commentList>
    <comment ref="B75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Iuliana.Florescu</author>
  </authors>
  <commentList>
    <comment ref="B83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<sst xmlns="http://schemas.openxmlformats.org/spreadsheetml/2006/main" count="1279" uniqueCount="211">
  <si>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</si>
  <si>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</si>
  <si>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</si>
  <si>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</si>
  <si>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</si>
  <si>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</si>
  <si>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</si>
  <si>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</si>
  <si>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</si>
  <si>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</si>
  <si>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</si>
  <si>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</si>
  <si>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</si>
  <si>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</si>
  <si>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</si>
  <si>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</si>
  <si>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</si>
  <si>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</si>
  <si>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</si>
  <si>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</si>
  <si>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</si>
  <si>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</si>
  <si>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</si>
  <si>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</si>
  <si>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</si>
  <si>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</si>
  <si>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</si>
  <si>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</si>
  <si>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</si>
  <si>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</si>
  <si>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</si>
  <si>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</si>
  <si>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</si>
  <si>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</si>
  <si>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</si>
  <si>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</si>
  <si>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</si>
  <si>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</si>
  <si>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</si>
  <si>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</si>
  <si>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</si>
  <si>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</si>
  <si>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</si>
  <si>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</si>
  <si>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</si>
  <si>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TOTAL INVESTITII TITLUL 56+TITLUL 70+TITLUL 55+TITLUL 51</t>
  </si>
  <si>
    <t>Cap.51.02-Autoritati executive</t>
  </si>
  <si>
    <t>B.</t>
  </si>
  <si>
    <t>Lucrări noi</t>
  </si>
  <si>
    <t>Licente</t>
  </si>
  <si>
    <t>A.</t>
  </si>
  <si>
    <t>Lucrari in continuare</t>
  </si>
  <si>
    <t>C.</t>
  </si>
  <si>
    <t>Alte cheltuieli de investiţii</t>
  </si>
  <si>
    <t>Cap. 67.02 Cultura, recreere si religie</t>
  </si>
  <si>
    <t>Cap.70.02.-Servicii si dezvoltare publica</t>
  </si>
  <si>
    <t>Lucrari noi</t>
  </si>
  <si>
    <t xml:space="preserve">A. </t>
  </si>
  <si>
    <t>Lucrari în continuare</t>
  </si>
  <si>
    <t>B</t>
  </si>
  <si>
    <t>Cap. 83.02.-Agricultura, silvicultura , piscicultura si vanatoare</t>
  </si>
  <si>
    <t>Cap. 84.02.-Transporturi</t>
  </si>
  <si>
    <t>Lucrări în continuare</t>
  </si>
  <si>
    <t>Cap. 87,02 Turism</t>
  </si>
  <si>
    <t>Pârtii de schi omologate şi transport pe cablu în masivul Rarău, cu conexiune la trupul izolat intravilan Rarău</t>
  </si>
  <si>
    <t>TOTAL TITLUL 51</t>
  </si>
  <si>
    <t>66.02.-Sanatate</t>
  </si>
  <si>
    <t>Primar,</t>
  </si>
  <si>
    <t>Negură Mihăiţă</t>
  </si>
  <si>
    <t>Studiu transformare pasuni impadurite</t>
  </si>
  <si>
    <t xml:space="preserve">Reabilitare alei si parcări în municipiul Câmpulung Moldovenesc, judeţul Suceava- Dirigiente santier </t>
  </si>
  <si>
    <t xml:space="preserve"> Reabilitare alei si parcari in municipiul Campulung Moldovenesc -Avize si taxe </t>
  </si>
  <si>
    <t xml:space="preserve"> Reabilitare alei si parcări în municipiul Câmpulung Moldovenesc, judeţul Suceava-Consultanta (asistenta tehnica)</t>
  </si>
  <si>
    <t>"Reabilitare, modernizare și dotare Muzeul „Arta Lemnului” din Municipiul Câmpulung Moldovenesc în scopul conservării, protejării și promovării patrimoniului cultural"- consultanta</t>
  </si>
  <si>
    <t>Actualizare P.U.G. și R.L.U. Campulung Moldovenesc</t>
  </si>
  <si>
    <t>Consolidare și restaurare la obiectivul FOSTA  PRIMĂRIE a MUNICIPIULUI  CÂMPULUNG  MOLDOVENESC, strada Calea Transilvaniei nr.2-diriginte</t>
  </si>
  <si>
    <t>Consolidare și restaurare la obiectivul FOSTA  PRIMĂRIE a MUNICIPIULUI  CÂMPULUNG  MOLDOVENESC, strada Calea Transilvaniei nr.2-asistenta tehnica</t>
  </si>
  <si>
    <t>Consolidare și restaurare la obiectivul FOSTA  PRIMĂRIE a MUNICIPIULUI  CÂMPULUNG  MOLDOVENESC, strada Calea Transilvaniei nr.2- taxe, avize</t>
  </si>
  <si>
    <t>Refacere trotuare cu pavaj zona Capu Satului</t>
  </si>
  <si>
    <t>Refacere trotuare cu pavaj zona Capu Satului-documentatie, taxe, avize</t>
  </si>
  <si>
    <t>Pârtii de schi omologate şi transport pe cablu în masivul Rarău, cu conexiune la trupul izolat intravilan Rarău-diriginte, taxe, avize</t>
  </si>
  <si>
    <t>Total titlul 70</t>
  </si>
  <si>
    <t>Reabilitare, modernizare, extindere si dotare asezamant cultural (biblioteca) din Campulung Moldovenesc, judetul Suceava - consultanta</t>
  </si>
  <si>
    <t>Reabilitare, modernizare, extindere si dotare asezamant cultural (biblioteca) din Campulung Moldovenesc, judetul Suceava - taxe, avize</t>
  </si>
  <si>
    <t>Refacere trotuare cu pavaj zona Capu Satului-DTE</t>
  </si>
  <si>
    <t>Refacere trotuare cu pavaj zona Capu Satului-diriginte de santier</t>
  </si>
  <si>
    <t>Cap. 61,02,03,04 Politia locala</t>
  </si>
  <si>
    <t>Dotari partie de schi in vederea omologarii (sisteme de siguranta-plase protectie, balizare, panouri de orientare si informare)</t>
  </si>
  <si>
    <t>Rebilitare, modernizare si extindere Scoala Theodor Darie Campulung Moldovenesc, judetul Suceava - SF/DALI</t>
  </si>
  <si>
    <t>Cap. 74.02 Protectia mediului</t>
  </si>
  <si>
    <t>Reabilitare si modernizare  Şcoală gimnazială nr. 2 „George Voevidca”, municipiul Campulung Moldovenesc, judetul Suceava, dirigintie de santier</t>
  </si>
  <si>
    <t>Reabilitare şi modernizare sediu cladire principala Şcoală gimnazială T. Ştefanelli, municipiul Campulung Moldovenesc, judetul Suceava, dirigintie de santier</t>
  </si>
  <si>
    <t>Reabilitare şi modernizare sediu clădire principală  Şcoal gimnazială „Bogdan Vodă”, municipiul Campulung Moldovenesc, judetul Suceava, taxe si avize</t>
  </si>
  <si>
    <t>Reabilitare si modernizare  Şcoală gimnazială nr. 2 „George Voevidca”, municipiul Campulung Moldovenesc, judetul Suceava, taxe si avize</t>
  </si>
  <si>
    <t>Reabilitare şi modernizare sediu cladire principala Şcoală gimnazială T. Ştefanelli, municipiul Campulung Moldovenesc, judetul Suceava, taxe si avize</t>
  </si>
  <si>
    <t>Reabilitare alei si parcari et. II D.A.L.I-studii de teren</t>
  </si>
  <si>
    <t>Scanner A3 color sheetfed</t>
  </si>
  <si>
    <t>HCL        /        2018</t>
  </si>
  <si>
    <t>Reabilitare, modernizare și dotare Colegiul Național Dragoș Vodă, Municipiul Câmpulung Moldovenesc, județul Suceava (taxe, avize)</t>
  </si>
  <si>
    <t>Reabilitare, modernizare și extindere Colegiul silvic Bucovina, municipiul Câmpulung Moldovenesc, județul Suceava (taxe, avize)</t>
  </si>
  <si>
    <t>Reabilitare, modernizare și extindere Școala Th. Darie, Câmpulung Moldovenesc, județul Suceava (taxe, avize)</t>
  </si>
  <si>
    <t>Amenajament silvic pentru pădurile împădurite proprietatea Municipiului Câmpulung Moldovenesc</t>
  </si>
  <si>
    <t>L I S T A  obiectivelor de investiţii pe anul 2018</t>
  </si>
  <si>
    <t xml:space="preserve">               Prevederi 2018</t>
  </si>
  <si>
    <t>B. Lucrări noi</t>
  </si>
  <si>
    <t>Automate parcari publice cu plata (3 buc)</t>
  </si>
  <si>
    <t>Amenajare platforme colectare deșeuri - documentatie</t>
  </si>
  <si>
    <t>Amenajare platforme colectare deșeuri - taxe, avize</t>
  </si>
  <si>
    <t>Reabilitare si modernizare drum de interes local Izvorul Alb-partia de schi de la km 2 la km 5-proiectare+executie</t>
  </si>
  <si>
    <t>Reabilitare si modernizare drum de interes local Izvorul Alb-partia de schi de la km 2 la km 5-Actualizare DALI+AVIZE</t>
  </si>
  <si>
    <t>Reabilitare si modernizare drum de interes local Izvorul Alb-partia de schi de la km 2 la km 5-diriginte sanier</t>
  </si>
  <si>
    <t>Cort scenă</t>
  </si>
  <si>
    <t>Echipamente locuri de joacă pentru copii</t>
  </si>
  <si>
    <t>Statui, monumente</t>
  </si>
  <si>
    <t>Consolidare și restaurare la obiectivul FOSTA  PRIMĂRIE a MUNICIPIULUI  CÂMPULUNG  MOLDOVENESC, strada Calea Transilvaniei nr.2 - executie</t>
  </si>
  <si>
    <t xml:space="preserve">Pârtii de schi omologate şi transport pe cablu în masivul Rarău, cu conexiune la trupul izolat intravilan Rarău - expertiza </t>
  </si>
  <si>
    <t>PUZ - zona Izvorul Alb, zona partie  Campulung Moldovenesc</t>
  </si>
  <si>
    <t xml:space="preserve">Platforme colectare deșeuri </t>
  </si>
  <si>
    <t>Laptop</t>
  </si>
  <si>
    <t>Statie emisie receptie</t>
  </si>
  <si>
    <t>Figurine sarbatori</t>
  </si>
  <si>
    <t xml:space="preserve">Tranfer finantare cheltuieli de capital </t>
  </si>
  <si>
    <t>Reabilitarea si modernizarea corpului de scoala din cadrul Liceului tehnologic  din Câmpulung Moldovenesc, judetul Suceava-execuție</t>
  </si>
  <si>
    <t>Reabilitare şi modernizare sediu clădire principală  Şcoal gimnazială „Bogdan Vodă”, municipiul Campulung Moldovenesc, judetul Suceava-execuție</t>
  </si>
  <si>
    <t>Reabilitare si modernizare  Şcoală gimnazială nr. 2 „George Voevidca”, municipiul Campulung Moldovenesc, judetul Suceava-execuție</t>
  </si>
  <si>
    <t>Reabilitare şi modernizare sediu cladire principala Şcoală gimnazială T. Ştefanelli, municipiul Campulung Moldovenesc, judetul Suceava-execuție</t>
  </si>
  <si>
    <t>Reabilitarea si modernizarea corpului de scoala din cadrul Liceului tehnologic  din Câmpulung Moldovenesc, judetul Suceava- dirigintie de santier</t>
  </si>
  <si>
    <t>”REABILITARE, MODERNIZARE, EXTINDERE ȘI DOTARE AȘEZĂMÂNT CULTURAL (BIBLIOTECĂ) DIN MUNICIPIUL CÂMPULUNG MOLDOVENESC, JUDEȚUL SUCEAVA”-executie</t>
  </si>
  <si>
    <t>Reabilitare, modernizare și dotare Muzeul ”Arta Lemnului” din municipiul Câmpulung Moldovenesc, judetul Suceava, în scopul conservării, protejării și promovării patrimoniului cultural- executie</t>
  </si>
  <si>
    <t>Extindere rețele iluminat (str. P. Morii, Aleea Trandafirilor, str. Raraului, str. Ghe. Lazăr) - executie</t>
  </si>
  <si>
    <t>Extindere rețele iluminat (str. P. Morii, Aleea Trandafirilor, str. Raraului, str. Ghe. Lazăr) - documentatie</t>
  </si>
  <si>
    <t>Reabilitare infrastructura rutiera și trotuare in municipiul Campulung Moldovenesc (proiectare, executie)</t>
  </si>
  <si>
    <t>Reabilitare infrastructura rutiera și trotuare in municipiul Campulung Moldovenesc (dirigentie)</t>
  </si>
  <si>
    <t>Reabilitare infrastructura rutiera și trotuare in municipiul Campulung Moldovenesc (asistenta)</t>
  </si>
  <si>
    <t>Reabilitare infrastructura rutiera și trotuare in municipiul Campulung Moldovenesc (taxe, avize)</t>
  </si>
  <si>
    <t>Reabilitare infrastructura rutiera prin asternere covor asfaltic in municipiul Campulung Moldovenesc (str. Al. Vlahuta, partial str. 1 Mai (partial), str. Solidaritatii (partial), str. Tr. Grozavescu (partial), str. I. Slavici (partial), str. V. Alexcsandri (partial), str. T. Vladimirescu (partial), str. Mioritei (partial) si str. Izvorul Alb (partial)-execuție</t>
  </si>
  <si>
    <t>Reabilitare alei si parcări în municipiul Câmpulung Moldovenesc, judeţul Suceava -execuție</t>
  </si>
  <si>
    <t>Reabilitare infrastructura rutiera și trotuare in municipiul Campulung Moldovenesc-D.A.L.I+studii teren</t>
  </si>
  <si>
    <t>Reabilitare şi modernizare sediu clădire principală  Şcoala gimnazială „Bogdan Vodă”, municipiul Campulung Moldovenesc, judetul Suceava, dirigintie de santier</t>
  </si>
  <si>
    <t>Extindere rețele iluminat (str. P. Morii, Aleea Trandafirilor, str. Raraului, str. Ghe. Lazăr) -avize, taxe</t>
  </si>
  <si>
    <t>Extindere rețele iluminat (str. P. Morii, Aleea Trandafirilor, str. Raraului, str. Ghe. Lazăr) -diriginte</t>
  </si>
  <si>
    <t>Reabilitare și extindere rețea alimentare cu apă în municipiu (str. Liceului, str. Al. Sahia, str. Caprioarei) - executie</t>
  </si>
  <si>
    <t>Reabilitare și extindere rețea alimentare cu apă în municipiu (str. Liceului, str. Al. Sahia, str. Caprioarei) -diriginte santier</t>
  </si>
  <si>
    <t>Reabilitare și extindere rețea alimentare cu apă în municipiu (str. Liceului, str. Al. Sahia, str. Caprioarei) - avize, taxe</t>
  </si>
  <si>
    <t>Reabilitare și extindere rețea alimentare cu apă în municipiu (str. Liceului, str. Al. Sahia, str. Caprioarei) -documentatie</t>
  </si>
  <si>
    <t>Reabilitarea si modernizarea corpului de scoala din cadrul Liceului tehnologic  din Câmpulung Moldovenesc, judetul Suceava -taxe si avize</t>
  </si>
  <si>
    <t>Cap. 66.02 Sanatate</t>
  </si>
  <si>
    <t>Autoclav cabinet medicina scolara</t>
  </si>
  <si>
    <t>Strategia de dezvoltare locala a municipiului Campulung Moldovenesc 2016-2025 vol II- strategia de eficiență energetică</t>
  </si>
  <si>
    <t>Construire/reabilitare și modernizare locuințe sociale și infrastructură rutieră prin POR 2014-2020- SF</t>
  </si>
  <si>
    <t>ANEXA nr. 16 la</t>
  </si>
  <si>
    <t>Director executiv</t>
  </si>
  <si>
    <t xml:space="preserve">              Florescu Iuliana</t>
  </si>
  <si>
    <t xml:space="preserve">            Istrate Luminița</t>
  </si>
  <si>
    <t>VIZĂ CFP</t>
  </si>
  <si>
    <t>Președinte de ședință,</t>
  </si>
  <si>
    <t>Dura Octavian</t>
  </si>
  <si>
    <t>Secretarul municipiului,</t>
  </si>
  <si>
    <t>Mândrilă Toader</t>
  </si>
  <si>
    <t>Reabilitare, modernizare și dotare Muzeul ”Arta Lemnului” din municipiul Câmpulung Moldovenesc, judetul Suceava, în scopul conservării, protejării și promovării patrimoniului cultural-POR dotări</t>
  </si>
  <si>
    <t>Reabilitare, modernizare și dotare Muzeul ”Arta Lemnului” din municipiul Câmpulung Moldovenesc, judetul Suceava, în scopul conservării, protejării și promovării patrimoniului cultural-POR proiectare, asistență tehnică</t>
  </si>
  <si>
    <t>Reabilitare, modernizare și dotare Muzeul ”Arta Lemnului” din municipiul Câmpulung Moldovenesc, judetul Suceava, în scopul conservării, protejării și promovării patrimoniului cultural-POR verificare PT</t>
  </si>
  <si>
    <t>Reabilitare, modernizare și dotare Muzeul ”Arta Lemnului” din municipiul Câmpulung Moldovenesc, judetul Suceava, în scopul conservării, protejării și promovării patrimoniului cultural- POR_Audit</t>
  </si>
  <si>
    <t>Reabilitare, modernizare și dotare Muzeul ”Arta Lemnului” din municipiul Câmpulung Moldovenesc, judetul Suceava, în scopul conservării, protejării și promovării patrimoniului cultural-POR- Publicitate</t>
  </si>
  <si>
    <t>Reabilitare, modernizare și dotare Muzeul ”Arta Lemnului” din municipiul Câmpulung Moldovenesc, judetul Suceava, în scopul conservării, protejării și promovării patrimoniului cultural- POR-Consultanță implentare</t>
  </si>
  <si>
    <t>Reabilitare, modernizare și dotare Muzeul ”Arta Lemnului” din municipiul Câmpulung Moldovenesc, judetul Suceava, în scopul conservării, protejării și promovării patrimoniului cultural-POR- dirigenție de șantier</t>
  </si>
  <si>
    <t>Reabilitare, modernizare și dotare Muzeul ”Arta Lemnului” din municipiul Câmpulung Moldovenesc, judetul Suceava, în scopul conservării, protejării și promovării patrimoniului cultural-POR și Taxe și avize</t>
  </si>
  <si>
    <t>Reabilitare, modernizare și dotare Muzeul „Arta Lemnului” din Municipiul Câmpulung Moldovenesc în scopul conservării, protejării și promovării patrimoniului cultural"- POR-consultanta depunere proiect</t>
  </si>
  <si>
    <t>Reabilitare, modernizare și extindere Colegiul Silvic Bucovina, municipiul Câmpulung Moldovenesc, județul Suceava -proiectare, asistență tehnică și execuție</t>
  </si>
  <si>
    <t>Reabilitare, modernizare și dotare Colegiul Național Dragoș Vodă, Municipiul Câmpulung Moldovenesc, județul Suceava - proiectare, asistență tehnică și execuție</t>
  </si>
  <si>
    <t>Reabilitare, modernizare și extindere Școala Th. Darie, Câmpulung Moldovenesc, județul Suceava  - Proiectare, asistență tehnică și execuție</t>
  </si>
  <si>
    <t>Reabilitare, modernizare și dotare Colegiul Național Dragoș Vodă, Municipiul Câmpulung Moldovenesc, județul Suceava - dirigenție de șantier</t>
  </si>
  <si>
    <t>Reabilitare, modernizare și extindere Colegiul silvic Bucovina, municipiul Câmpulung Moldovenesc, județul Suceava - dirigenție de șantier</t>
  </si>
  <si>
    <t>Reabilitare, modernizare și extindere Școala Th. Darie, Câmpulung Moldovenesc, județul Suceava  - dirigenție de șantier</t>
  </si>
  <si>
    <t>Reabilitare si modernizare drum de interes local Izvorul Alb-partia de schi de la km 2 la km 5-taxe și avize</t>
  </si>
  <si>
    <t>TOTAL INVESTITII TITLUL 58+TITLUL 70+TITLUL 55+TITLUL 51</t>
  </si>
  <si>
    <t>Titlul 58</t>
  </si>
  <si>
    <t>Construire/reabilitare și modernizare locuințe și infrastructură rutieră prin POR 2014-2020- SF</t>
  </si>
  <si>
    <t>Construire/reabilitare și modernizare locuințe și infrastructură rutieră prin POR 2014-2020- consultanta</t>
  </si>
  <si>
    <t>Reabilitare și extindere rețea alimentare cu apă în municipiu (str. I. Slavici, str. Solidarității, str. Gh. Lazăr, str. Cimitirului, str. Sâhla, str. A. Muresan) -diriginte santier</t>
  </si>
  <si>
    <t>Reabilitare și extindere rețea alimentare cu apă în municipiu  (str. I. Slavici, str. Solidarității, str. Gh. Lazăr, str. Cimitirului, str. Sâhla, str. A. Muresan) -documentatie</t>
  </si>
  <si>
    <t>Reabilitare și extindere rețea alimentare cu apă în municipiu  (str. I. Slavici, str. Solidarității, str. Gh. Lazăr, str. Cimitirului, str. Sâhla, str. A. Muresan) - avize, taxe</t>
  </si>
  <si>
    <t>Reabilitare și extindere rețea alimentare cu apă în municipiu  (str. I. Slavici, str. Solidarității, str. Gh. Lazăr, str. Cimitirului, str. Sâhla, str. A. Muresan) - executie</t>
  </si>
  <si>
    <t>Fonduri</t>
  </si>
  <si>
    <t>nerambrs.</t>
  </si>
  <si>
    <t>Programul operational Romania Ucraina 2014-2020 -documentatie- depunere cerere finantare fonduri europene</t>
  </si>
  <si>
    <t>HCL  47/10.05.2018</t>
  </si>
  <si>
    <t>HCL      /31.05.2018</t>
  </si>
  <si>
    <t>Reabilitare acoperis si elemente decorative FOSTA PRIMARIE a MUNICIPIULUI CAMPULUNG MOLDOVENESC, str. Calea Transilvaniei nr. 2</t>
  </si>
  <si>
    <t>Reabilitare acoperis si elemente decorative FOSTA PRIMARIE a MUNICIPIULUI CAMPULUNG MOLDOVENESC, str. Calea Transilvaniei nr. 2-asistenta tehnica</t>
  </si>
  <si>
    <t>Reabilitare acoperis si elemente decorative FOSTA PRIMARIE a MUNICIPIULUI CAMPULUNG MOLDOVENESC, str. Calea Transilvaniei nr. 2-dirigintie de santier</t>
  </si>
  <si>
    <t>Reabilitare acoperis si elemente decorative FOSTA PRIMARIE a MUNICIPIULUI CAMPULUNG MOLDOVENESC, str. Calea Transilvaniei nr. 2-taxe, avize</t>
  </si>
  <si>
    <t>Reabilitare si extindere retea alimentare cu apa in municipiu (str. Liceului)-documentatie</t>
  </si>
  <si>
    <t>Reabilitare si extindere retea alimentare cu apa in municipiu (str. I. Slavici, str. Solidaritatii, str. Gh. Lazar, str. Cimitirului, str. Sahla, str. A. Muresan)-dirigintie de santier</t>
  </si>
  <si>
    <t>Cuptor profesional pentru gradinita</t>
  </si>
  <si>
    <t>Sistem de acces Sc. 3</t>
  </si>
  <si>
    <t>Cap. 65.02 Invatamant</t>
  </si>
  <si>
    <t>Sisteme de supraveghere audio Sc. 3</t>
  </si>
  <si>
    <t>Licente calculator</t>
  </si>
  <si>
    <t>HCL  74    /26.07.2018</t>
  </si>
  <si>
    <t>Instalatie hidranti interiori si exteriori</t>
  </si>
  <si>
    <t>Dotare ambulatoriu Spitalul Municipal POR 2014-2020 Axaq 8.1A-proiectare si consultanta</t>
  </si>
  <si>
    <t>Reabilitare acoperis si elemente decorative FOSTA PRIMARIE a Municipiului Campulung Moldovenesc, strada Calea Transilvaniei nr. 2-executie</t>
  </si>
  <si>
    <t>B. Lucrari noi</t>
  </si>
  <si>
    <t>Autoturisme</t>
  </si>
  <si>
    <t>HCL     /25.10.2018</t>
  </si>
  <si>
    <t>Anexa nr. 2</t>
  </si>
  <si>
    <t>Influente la L I S T A   de investiţii a bugetului local pe anul 2018</t>
  </si>
  <si>
    <t>Director executiv,</t>
  </si>
  <si>
    <t>Florescu Iuliana</t>
  </si>
  <si>
    <t>VIZA CFP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</si>
</sst>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;\-#,##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¥€-2]\ #,##0.00_);[Red]\([$¥€-2]\ #,##0.00\)"/>
    <numFmt numFmtId="185" formatCode="#,##0_ ;\-#,##0\ "/>
  </numFmts>
  <fonts count="7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Times New Roman"/>
      <family val="1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Times New Roman"/>
      <family val="1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377">
    <xf numFmtId="0" fontId="0" fillId="0" borderId="0" xfId="0" applyAlignment="1">
      <alignment/>
    </xf>
    <xf numFmtId="180" fontId="61" fillId="33" borderId="10" xfId="0" applyNumberFormat="1" applyFont="1" applyFill="1" applyBorder="1" applyAlignment="1">
      <alignment horizontal="right"/>
    </xf>
    <xf numFmtId="180" fontId="62" fillId="34" borderId="11" xfId="0" applyNumberFormat="1" applyFont="1" applyFill="1" applyBorder="1" applyAlignment="1">
      <alignment/>
    </xf>
    <xf numFmtId="1" fontId="61" fillId="35" borderId="10" xfId="0" applyNumberFormat="1" applyFont="1" applyFill="1" applyBorder="1" applyAlignment="1">
      <alignment horizontal="right"/>
    </xf>
    <xf numFmtId="0" fontId="62" fillId="36" borderId="0" xfId="0" applyFont="1" applyFill="1" applyAlignment="1">
      <alignment/>
    </xf>
    <xf numFmtId="0" fontId="63" fillId="0" borderId="0" xfId="0" applyFont="1" applyAlignment="1">
      <alignment/>
    </xf>
    <xf numFmtId="49" fontId="62" fillId="37" borderId="12" xfId="0" applyNumberFormat="1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/>
    </xf>
    <xf numFmtId="0" fontId="62" fillId="37" borderId="13" xfId="0" applyFont="1" applyFill="1" applyBorder="1" applyAlignment="1">
      <alignment/>
    </xf>
    <xf numFmtId="0" fontId="62" fillId="37" borderId="14" xfId="0" applyFont="1" applyFill="1" applyBorder="1" applyAlignment="1">
      <alignment/>
    </xf>
    <xf numFmtId="0" fontId="62" fillId="37" borderId="15" xfId="0" applyFont="1" applyFill="1" applyBorder="1" applyAlignment="1">
      <alignment/>
    </xf>
    <xf numFmtId="0" fontId="62" fillId="37" borderId="16" xfId="0" applyFont="1" applyFill="1" applyBorder="1" applyAlignment="1">
      <alignment/>
    </xf>
    <xf numFmtId="0" fontId="62" fillId="37" borderId="16" xfId="0" applyFont="1" applyFill="1" applyBorder="1" applyAlignment="1">
      <alignment horizontal="center"/>
    </xf>
    <xf numFmtId="0" fontId="62" fillId="37" borderId="17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62" fillId="37" borderId="17" xfId="0" applyFont="1" applyFill="1" applyBorder="1" applyAlignment="1">
      <alignment horizontal="center"/>
    </xf>
    <xf numFmtId="0" fontId="62" fillId="37" borderId="15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62" fillId="37" borderId="0" xfId="0" applyFont="1" applyFill="1" applyBorder="1" applyAlignment="1">
      <alignment horizontal="center"/>
    </xf>
    <xf numFmtId="0" fontId="62" fillId="37" borderId="18" xfId="0" applyFont="1" applyFill="1" applyBorder="1" applyAlignment="1">
      <alignment horizontal="center"/>
    </xf>
    <xf numFmtId="0" fontId="62" fillId="37" borderId="19" xfId="0" applyFont="1" applyFill="1" applyBorder="1" applyAlignment="1">
      <alignment horizontal="center"/>
    </xf>
    <xf numFmtId="0" fontId="62" fillId="37" borderId="13" xfId="0" applyFont="1" applyFill="1" applyBorder="1" applyAlignment="1">
      <alignment horizontal="center"/>
    </xf>
    <xf numFmtId="0" fontId="62" fillId="37" borderId="15" xfId="0" applyFont="1" applyFill="1" applyBorder="1" applyAlignment="1">
      <alignment horizontal="center"/>
    </xf>
    <xf numFmtId="0" fontId="62" fillId="37" borderId="20" xfId="0" applyFont="1" applyFill="1" applyBorder="1" applyAlignment="1">
      <alignment horizontal="center"/>
    </xf>
    <xf numFmtId="0" fontId="62" fillId="37" borderId="21" xfId="0" applyFont="1" applyFill="1" applyBorder="1" applyAlignment="1">
      <alignment horizontal="center"/>
    </xf>
    <xf numFmtId="0" fontId="62" fillId="36" borderId="0" xfId="0" applyFont="1" applyFill="1" applyAlignment="1">
      <alignment horizontal="center"/>
    </xf>
    <xf numFmtId="180" fontId="61" fillId="37" borderId="22" xfId="0" applyNumberFormat="1" applyFont="1" applyFill="1" applyBorder="1" applyAlignment="1">
      <alignment horizontal="right" vertical="top"/>
    </xf>
    <xf numFmtId="0" fontId="61" fillId="37" borderId="23" xfId="0" applyFont="1" applyFill="1" applyBorder="1" applyAlignment="1">
      <alignment horizontal="center" vertical="top" wrapText="1"/>
    </xf>
    <xf numFmtId="0" fontId="61" fillId="37" borderId="24" xfId="0" applyFont="1" applyFill="1" applyBorder="1" applyAlignment="1">
      <alignment horizontal="center" vertical="top" wrapText="1"/>
    </xf>
    <xf numFmtId="180" fontId="61" fillId="37" borderId="25" xfId="0" applyNumberFormat="1" applyFont="1" applyFill="1" applyBorder="1" applyAlignment="1">
      <alignment horizontal="right" vertical="top"/>
    </xf>
    <xf numFmtId="0" fontId="61" fillId="37" borderId="23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0" fontId="61" fillId="37" borderId="22" xfId="0" applyFont="1" applyFill="1" applyBorder="1" applyAlignment="1">
      <alignment/>
    </xf>
    <xf numFmtId="0" fontId="64" fillId="37" borderId="26" xfId="0" applyFont="1" applyFill="1" applyBorder="1" applyAlignment="1">
      <alignment/>
    </xf>
    <xf numFmtId="0" fontId="61" fillId="37" borderId="27" xfId="0" applyFont="1" applyFill="1" applyBorder="1" applyAlignment="1">
      <alignment/>
    </xf>
    <xf numFmtId="180" fontId="61" fillId="38" borderId="25" xfId="0" applyNumberFormat="1" applyFont="1" applyFill="1" applyBorder="1" applyAlignment="1">
      <alignment horizontal="right"/>
    </xf>
    <xf numFmtId="0" fontId="61" fillId="36" borderId="0" xfId="0" applyFont="1" applyFill="1" applyAlignment="1">
      <alignment/>
    </xf>
    <xf numFmtId="180" fontId="61" fillId="35" borderId="22" xfId="0" applyNumberFormat="1" applyFont="1" applyFill="1" applyBorder="1" applyAlignment="1">
      <alignment horizontal="right"/>
    </xf>
    <xf numFmtId="180" fontId="61" fillId="34" borderId="22" xfId="0" applyNumberFormat="1" applyFont="1" applyFill="1" applyBorder="1" applyAlignment="1">
      <alignment horizontal="right"/>
    </xf>
    <xf numFmtId="0" fontId="62" fillId="37" borderId="23" xfId="0" applyFont="1" applyFill="1" applyBorder="1" applyAlignment="1">
      <alignment/>
    </xf>
    <xf numFmtId="0" fontId="62" fillId="39" borderId="22" xfId="0" applyFont="1" applyFill="1" applyBorder="1" applyAlignment="1">
      <alignment/>
    </xf>
    <xf numFmtId="180" fontId="62" fillId="39" borderId="28" xfId="0" applyNumberFormat="1" applyFont="1" applyFill="1" applyBorder="1" applyAlignment="1">
      <alignment horizontal="right"/>
    </xf>
    <xf numFmtId="180" fontId="62" fillId="37" borderId="24" xfId="0" applyNumberFormat="1" applyFont="1" applyFill="1" applyBorder="1" applyAlignment="1">
      <alignment horizontal="right"/>
    </xf>
    <xf numFmtId="180" fontId="62" fillId="37" borderId="22" xfId="0" applyNumberFormat="1" applyFont="1" applyFill="1" applyBorder="1" applyAlignment="1">
      <alignment horizontal="right"/>
    </xf>
    <xf numFmtId="180" fontId="62" fillId="37" borderId="22" xfId="0" applyNumberFormat="1" applyFont="1" applyFill="1" applyBorder="1" applyAlignment="1">
      <alignment horizontal="right" vertical="center"/>
    </xf>
    <xf numFmtId="180" fontId="61" fillId="37" borderId="28" xfId="0" applyNumberFormat="1" applyFont="1" applyFill="1" applyBorder="1" applyAlignment="1">
      <alignment horizontal="right"/>
    </xf>
    <xf numFmtId="180" fontId="61" fillId="37" borderId="22" xfId="0" applyNumberFormat="1" applyFont="1" applyFill="1" applyBorder="1" applyAlignment="1">
      <alignment horizontal="right"/>
    </xf>
    <xf numFmtId="180" fontId="61" fillId="37" borderId="22" xfId="0" applyNumberFormat="1" applyFont="1" applyFill="1" applyBorder="1" applyAlignment="1">
      <alignment horizontal="right" vertical="center"/>
    </xf>
    <xf numFmtId="180" fontId="61" fillId="37" borderId="29" xfId="0" applyNumberFormat="1" applyFont="1" applyFill="1" applyBorder="1" applyAlignment="1">
      <alignment horizontal="right"/>
    </xf>
    <xf numFmtId="180" fontId="61" fillId="37" borderId="27" xfId="0" applyNumberFormat="1" applyFont="1" applyFill="1" applyBorder="1" applyAlignment="1">
      <alignment horizontal="right"/>
    </xf>
    <xf numFmtId="0" fontId="64" fillId="36" borderId="0" xfId="0" applyFont="1" applyFill="1" applyAlignment="1">
      <alignment/>
    </xf>
    <xf numFmtId="0" fontId="62" fillId="37" borderId="29" xfId="0" applyFont="1" applyFill="1" applyBorder="1" applyAlignment="1">
      <alignment/>
    </xf>
    <xf numFmtId="180" fontId="62" fillId="37" borderId="29" xfId="0" applyNumberFormat="1" applyFont="1" applyFill="1" applyBorder="1" applyAlignment="1">
      <alignment horizontal="right"/>
    </xf>
    <xf numFmtId="180" fontId="62" fillId="37" borderId="27" xfId="0" applyNumberFormat="1" applyFont="1" applyFill="1" applyBorder="1" applyAlignment="1">
      <alignment horizontal="right"/>
    </xf>
    <xf numFmtId="0" fontId="64" fillId="40" borderId="26" xfId="0" applyFont="1" applyFill="1" applyBorder="1" applyAlignment="1">
      <alignment/>
    </xf>
    <xf numFmtId="0" fontId="62" fillId="40" borderId="29" xfId="0" applyFont="1" applyFill="1" applyBorder="1" applyAlignment="1">
      <alignment/>
    </xf>
    <xf numFmtId="180" fontId="61" fillId="40" borderId="29" xfId="0" applyNumberFormat="1" applyFont="1" applyFill="1" applyBorder="1" applyAlignment="1">
      <alignment horizontal="right"/>
    </xf>
    <xf numFmtId="180" fontId="61" fillId="40" borderId="27" xfId="0" applyNumberFormat="1" applyFont="1" applyFill="1" applyBorder="1" applyAlignment="1">
      <alignment horizontal="right"/>
    </xf>
    <xf numFmtId="0" fontId="61" fillId="37" borderId="26" xfId="0" applyFont="1" applyFill="1" applyBorder="1" applyAlignment="1">
      <alignment/>
    </xf>
    <xf numFmtId="0" fontId="62" fillId="37" borderId="10" xfId="0" applyFont="1" applyFill="1" applyBorder="1" applyAlignment="1">
      <alignment/>
    </xf>
    <xf numFmtId="0" fontId="64" fillId="37" borderId="30" xfId="0" applyFont="1" applyFill="1" applyBorder="1" applyAlignment="1">
      <alignment/>
    </xf>
    <xf numFmtId="0" fontId="61" fillId="37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2" fillId="34" borderId="10" xfId="0" applyFont="1" applyFill="1" applyBorder="1" applyAlignment="1">
      <alignment wrapText="1"/>
    </xf>
    <xf numFmtId="180" fontId="62" fillId="34" borderId="10" xfId="0" applyNumberFormat="1" applyFont="1" applyFill="1" applyBorder="1" applyAlignment="1">
      <alignment horizontal="right"/>
    </xf>
    <xf numFmtId="0" fontId="64" fillId="33" borderId="10" xfId="0" applyFont="1" applyFill="1" applyBorder="1" applyAlignment="1">
      <alignment/>
    </xf>
    <xf numFmtId="0" fontId="62" fillId="0" borderId="0" xfId="0" applyFont="1" applyFill="1" applyAlignment="1">
      <alignment/>
    </xf>
    <xf numFmtId="180" fontId="61" fillId="37" borderId="10" xfId="0" applyNumberFormat="1" applyFont="1" applyFill="1" applyBorder="1" applyAlignment="1">
      <alignment horizontal="right" vertical="center"/>
    </xf>
    <xf numFmtId="180" fontId="61" fillId="34" borderId="10" xfId="0" applyNumberFormat="1" applyFont="1" applyFill="1" applyBorder="1" applyAlignment="1">
      <alignment horizontal="right"/>
    </xf>
    <xf numFmtId="1" fontId="61" fillId="34" borderId="10" xfId="0" applyNumberFormat="1" applyFont="1" applyFill="1" applyBorder="1" applyAlignment="1">
      <alignment horizontal="right" vertical="center"/>
    </xf>
    <xf numFmtId="0" fontId="64" fillId="34" borderId="10" xfId="0" applyFont="1" applyFill="1" applyBorder="1" applyAlignment="1">
      <alignment/>
    </xf>
    <xf numFmtId="0" fontId="61" fillId="35" borderId="30" xfId="0" applyFont="1" applyFill="1" applyBorder="1" applyAlignment="1">
      <alignment/>
    </xf>
    <xf numFmtId="0" fontId="64" fillId="35" borderId="31" xfId="0" applyFont="1" applyFill="1" applyBorder="1" applyAlignment="1">
      <alignment/>
    </xf>
    <xf numFmtId="180" fontId="64" fillId="35" borderId="25" xfId="0" applyNumberFormat="1" applyFont="1" applyFill="1" applyBorder="1" applyAlignment="1">
      <alignment horizontal="right"/>
    </xf>
    <xf numFmtId="180" fontId="61" fillId="37" borderId="25" xfId="0" applyNumberFormat="1" applyFont="1" applyFill="1" applyBorder="1" applyAlignment="1">
      <alignment horizontal="right" vertical="center"/>
    </xf>
    <xf numFmtId="0" fontId="62" fillId="34" borderId="10" xfId="0" applyFont="1" applyFill="1" applyBorder="1" applyAlignment="1">
      <alignment/>
    </xf>
    <xf numFmtId="180" fontId="62" fillId="39" borderId="22" xfId="0" applyNumberFormat="1" applyFont="1" applyFill="1" applyBorder="1" applyAlignment="1">
      <alignment horizontal="right"/>
    </xf>
    <xf numFmtId="0" fontId="65" fillId="37" borderId="10" xfId="0" applyFont="1" applyFill="1" applyBorder="1" applyAlignment="1">
      <alignment/>
    </xf>
    <xf numFmtId="180" fontId="62" fillId="37" borderId="10" xfId="0" applyNumberFormat="1" applyFont="1" applyFill="1" applyBorder="1" applyAlignment="1">
      <alignment horizontal="right"/>
    </xf>
    <xf numFmtId="180" fontId="61" fillId="37" borderId="10" xfId="0" applyNumberFormat="1" applyFont="1" applyFill="1" applyBorder="1" applyAlignment="1">
      <alignment horizontal="right"/>
    </xf>
    <xf numFmtId="1" fontId="61" fillId="37" borderId="10" xfId="0" applyNumberFormat="1" applyFont="1" applyFill="1" applyBorder="1" applyAlignment="1">
      <alignment horizontal="right"/>
    </xf>
    <xf numFmtId="180" fontId="62" fillId="34" borderId="32" xfId="0" applyNumberFormat="1" applyFont="1" applyFill="1" applyBorder="1" applyAlignment="1">
      <alignment horizontal="right"/>
    </xf>
    <xf numFmtId="0" fontId="61" fillId="35" borderId="31" xfId="0" applyFont="1" applyFill="1" applyBorder="1" applyAlignment="1">
      <alignment/>
    </xf>
    <xf numFmtId="180" fontId="61" fillId="35" borderId="25" xfId="0" applyNumberFormat="1" applyFont="1" applyFill="1" applyBorder="1" applyAlignment="1">
      <alignment horizontal="right"/>
    </xf>
    <xf numFmtId="180" fontId="61" fillId="37" borderId="24" xfId="0" applyNumberFormat="1" applyFont="1" applyFill="1" applyBorder="1" applyAlignment="1">
      <alignment horizontal="right"/>
    </xf>
    <xf numFmtId="0" fontId="62" fillId="34" borderId="26" xfId="0" applyFont="1" applyFill="1" applyBorder="1" applyAlignment="1">
      <alignment/>
    </xf>
    <xf numFmtId="180" fontId="62" fillId="39" borderId="25" xfId="0" applyNumberFormat="1" applyFont="1" applyFill="1" applyBorder="1" applyAlignment="1">
      <alignment horizontal="right"/>
    </xf>
    <xf numFmtId="180" fontId="62" fillId="39" borderId="24" xfId="0" applyNumberFormat="1" applyFont="1" applyFill="1" applyBorder="1" applyAlignment="1">
      <alignment horizontal="right"/>
    </xf>
    <xf numFmtId="180" fontId="62" fillId="34" borderId="10" xfId="0" applyNumberFormat="1" applyFont="1" applyFill="1" applyBorder="1" applyAlignment="1">
      <alignment/>
    </xf>
    <xf numFmtId="0" fontId="64" fillId="37" borderId="22" xfId="0" applyFont="1" applyFill="1" applyBorder="1" applyAlignment="1">
      <alignment/>
    </xf>
    <xf numFmtId="49" fontId="62" fillId="34" borderId="10" xfId="0" applyNumberFormat="1" applyFont="1" applyFill="1" applyBorder="1" applyAlignment="1">
      <alignment horizontal="left" vertical="center" wrapText="1"/>
    </xf>
    <xf numFmtId="0" fontId="62" fillId="37" borderId="22" xfId="0" applyFont="1" applyFill="1" applyBorder="1" applyAlignment="1">
      <alignment/>
    </xf>
    <xf numFmtId="1" fontId="62" fillId="37" borderId="10" xfId="0" applyNumberFormat="1" applyFont="1" applyFill="1" applyBorder="1" applyAlignment="1">
      <alignment horizontal="right"/>
    </xf>
    <xf numFmtId="0" fontId="62" fillId="34" borderId="23" xfId="0" applyFont="1" applyFill="1" applyBorder="1" applyAlignment="1">
      <alignment/>
    </xf>
    <xf numFmtId="0" fontId="62" fillId="5" borderId="10" xfId="0" applyFont="1" applyFill="1" applyBorder="1" applyAlignment="1">
      <alignment/>
    </xf>
    <xf numFmtId="0" fontId="64" fillId="37" borderId="23" xfId="0" applyFont="1" applyFill="1" applyBorder="1" applyAlignment="1">
      <alignment/>
    </xf>
    <xf numFmtId="49" fontId="61" fillId="35" borderId="33" xfId="0" applyNumberFormat="1" applyFont="1" applyFill="1" applyBorder="1" applyAlignment="1">
      <alignment vertical="center" wrapText="1"/>
    </xf>
    <xf numFmtId="180" fontId="61" fillId="35" borderId="34" xfId="0" applyNumberFormat="1" applyFont="1" applyFill="1" applyBorder="1" applyAlignment="1">
      <alignment horizontal="right"/>
    </xf>
    <xf numFmtId="180" fontId="61" fillId="37" borderId="35" xfId="0" applyNumberFormat="1" applyFont="1" applyFill="1" applyBorder="1" applyAlignment="1">
      <alignment horizontal="right"/>
    </xf>
    <xf numFmtId="180" fontId="61" fillId="37" borderId="24" xfId="0" applyNumberFormat="1" applyFont="1" applyFill="1" applyBorder="1" applyAlignment="1">
      <alignment horizontal="right" vertical="center"/>
    </xf>
    <xf numFmtId="180" fontId="61" fillId="37" borderId="35" xfId="0" applyNumberFormat="1" applyFont="1" applyFill="1" applyBorder="1" applyAlignment="1">
      <alignment horizontal="right" vertical="center"/>
    </xf>
    <xf numFmtId="0" fontId="61" fillId="35" borderId="23" xfId="0" applyFont="1" applyFill="1" applyBorder="1" applyAlignment="1">
      <alignment/>
    </xf>
    <xf numFmtId="0" fontId="61" fillId="35" borderId="36" xfId="0" applyFont="1" applyFill="1" applyBorder="1" applyAlignment="1">
      <alignment/>
    </xf>
    <xf numFmtId="49" fontId="66" fillId="39" borderId="22" xfId="0" applyNumberFormat="1" applyFont="1" applyFill="1" applyBorder="1" applyAlignment="1">
      <alignment wrapText="1"/>
    </xf>
    <xf numFmtId="0" fontId="62" fillId="39" borderId="25" xfId="0" applyFont="1" applyFill="1" applyBorder="1" applyAlignment="1">
      <alignment wrapText="1"/>
    </xf>
    <xf numFmtId="180" fontId="62" fillId="39" borderId="25" xfId="0" applyNumberFormat="1" applyFont="1" applyFill="1" applyBorder="1" applyAlignment="1">
      <alignment/>
    </xf>
    <xf numFmtId="0" fontId="61" fillId="37" borderId="15" xfId="0" applyFont="1" applyFill="1" applyBorder="1" applyAlignment="1">
      <alignment/>
    </xf>
    <xf numFmtId="180" fontId="61" fillId="37" borderId="25" xfId="0" applyNumberFormat="1" applyFont="1" applyFill="1" applyBorder="1" applyAlignment="1">
      <alignment horizontal="right"/>
    </xf>
    <xf numFmtId="49" fontId="62" fillId="39" borderId="22" xfId="0" applyNumberFormat="1" applyFont="1" applyFill="1" applyBorder="1" applyAlignment="1">
      <alignment horizontal="left" vertical="center" wrapText="1"/>
    </xf>
    <xf numFmtId="180" fontId="62" fillId="39" borderId="29" xfId="0" applyNumberFormat="1" applyFont="1" applyFill="1" applyBorder="1" applyAlignment="1">
      <alignment horizontal="right"/>
    </xf>
    <xf numFmtId="180" fontId="62" fillId="39" borderId="27" xfId="0" applyNumberFormat="1" applyFont="1" applyFill="1" applyBorder="1" applyAlignment="1">
      <alignment horizontal="right"/>
    </xf>
    <xf numFmtId="0" fontId="61" fillId="40" borderId="22" xfId="0" applyFont="1" applyFill="1" applyBorder="1" applyAlignment="1">
      <alignment/>
    </xf>
    <xf numFmtId="0" fontId="62" fillId="41" borderId="22" xfId="0" applyFont="1" applyFill="1" applyBorder="1" applyAlignment="1">
      <alignment wrapText="1"/>
    </xf>
    <xf numFmtId="180" fontId="61" fillId="41" borderId="22" xfId="0" applyNumberFormat="1" applyFont="1" applyFill="1" applyBorder="1" applyAlignment="1">
      <alignment horizontal="right"/>
    </xf>
    <xf numFmtId="0" fontId="61" fillId="34" borderId="10" xfId="0" applyFont="1" applyFill="1" applyBorder="1" applyAlignment="1">
      <alignment/>
    </xf>
    <xf numFmtId="0" fontId="62" fillId="39" borderId="10" xfId="0" applyFont="1" applyFill="1" applyBorder="1" applyAlignment="1">
      <alignment wrapText="1"/>
    </xf>
    <xf numFmtId="180" fontId="62" fillId="39" borderId="10" xfId="0" applyNumberFormat="1" applyFont="1" applyFill="1" applyBorder="1" applyAlignment="1">
      <alignment horizontal="right"/>
    </xf>
    <xf numFmtId="180" fontId="61" fillId="39" borderId="10" xfId="0" applyNumberFormat="1" applyFont="1" applyFill="1" applyBorder="1" applyAlignment="1">
      <alignment horizontal="right"/>
    </xf>
    <xf numFmtId="2" fontId="62" fillId="39" borderId="10" xfId="0" applyNumberFormat="1" applyFont="1" applyFill="1" applyBorder="1" applyAlignment="1">
      <alignment wrapText="1"/>
    </xf>
    <xf numFmtId="0" fontId="62" fillId="38" borderId="30" xfId="0" applyFont="1" applyFill="1" applyBorder="1" applyAlignment="1">
      <alignment/>
    </xf>
    <xf numFmtId="0" fontId="61" fillId="38" borderId="28" xfId="0" applyFont="1" applyFill="1" applyBorder="1" applyAlignment="1">
      <alignment/>
    </xf>
    <xf numFmtId="180" fontId="61" fillId="38" borderId="25" xfId="0" applyNumberFormat="1" applyFont="1" applyFill="1" applyBorder="1" applyAlignment="1">
      <alignment horizontal="right" vertical="center"/>
    </xf>
    <xf numFmtId="0" fontId="61" fillId="35" borderId="37" xfId="0" applyFont="1" applyFill="1" applyBorder="1" applyAlignment="1">
      <alignment/>
    </xf>
    <xf numFmtId="180" fontId="61" fillId="35" borderId="22" xfId="0" applyNumberFormat="1" applyFont="1" applyFill="1" applyBorder="1" applyAlignment="1">
      <alignment horizontal="right" vertical="center"/>
    </xf>
    <xf numFmtId="49" fontId="62" fillId="39" borderId="10" xfId="0" applyNumberFormat="1" applyFont="1" applyFill="1" applyBorder="1" applyAlignment="1">
      <alignment horizontal="left" vertical="center" wrapText="1"/>
    </xf>
    <xf numFmtId="0" fontId="62" fillId="36" borderId="0" xfId="0" applyFont="1" applyFill="1" applyBorder="1" applyAlignment="1">
      <alignment/>
    </xf>
    <xf numFmtId="3" fontId="62" fillId="36" borderId="0" xfId="0" applyNumberFormat="1" applyFont="1" applyFill="1" applyBorder="1" applyAlignment="1">
      <alignment horizontal="right"/>
    </xf>
    <xf numFmtId="0" fontId="62" fillId="36" borderId="0" xfId="0" applyFont="1" applyFill="1" applyBorder="1" applyAlignment="1">
      <alignment/>
    </xf>
    <xf numFmtId="0" fontId="62" fillId="37" borderId="38" xfId="0" applyFont="1" applyFill="1" applyBorder="1" applyAlignment="1">
      <alignment horizontal="center"/>
    </xf>
    <xf numFmtId="0" fontId="62" fillId="36" borderId="0" xfId="0" applyFont="1" applyFill="1" applyBorder="1" applyAlignment="1">
      <alignment horizontal="right"/>
    </xf>
    <xf numFmtId="0" fontId="67" fillId="37" borderId="26" xfId="0" applyFont="1" applyFill="1" applyBorder="1" applyAlignment="1">
      <alignment/>
    </xf>
    <xf numFmtId="180" fontId="68" fillId="37" borderId="27" xfId="0" applyNumberFormat="1" applyFont="1" applyFill="1" applyBorder="1" applyAlignment="1">
      <alignment horizontal="right"/>
    </xf>
    <xf numFmtId="0" fontId="67" fillId="36" borderId="0" xfId="0" applyFont="1" applyFill="1" applyAlignment="1">
      <alignment/>
    </xf>
    <xf numFmtId="0" fontId="61" fillId="0" borderId="30" xfId="0" applyFont="1" applyFill="1" applyBorder="1" applyAlignment="1">
      <alignment/>
    </xf>
    <xf numFmtId="49" fontId="62" fillId="0" borderId="25" xfId="0" applyNumberFormat="1" applyFont="1" applyFill="1" applyBorder="1" applyAlignment="1">
      <alignment wrapText="1"/>
    </xf>
    <xf numFmtId="180" fontId="62" fillId="0" borderId="28" xfId="0" applyNumberFormat="1" applyFont="1" applyFill="1" applyBorder="1" applyAlignment="1">
      <alignment horizontal="right"/>
    </xf>
    <xf numFmtId="180" fontId="62" fillId="0" borderId="25" xfId="0" applyNumberFormat="1" applyFont="1" applyFill="1" applyBorder="1" applyAlignment="1">
      <alignment horizontal="right"/>
    </xf>
    <xf numFmtId="180" fontId="61" fillId="0" borderId="25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/>
    </xf>
    <xf numFmtId="0" fontId="65" fillId="0" borderId="10" xfId="0" applyFont="1" applyFill="1" applyBorder="1" applyAlignment="1">
      <alignment/>
    </xf>
    <xf numFmtId="49" fontId="62" fillId="0" borderId="10" xfId="0" applyNumberFormat="1" applyFont="1" applyFill="1" applyBorder="1" applyAlignment="1">
      <alignment horizontal="left" vertical="center" wrapText="1"/>
    </xf>
    <xf numFmtId="180" fontId="68" fillId="0" borderId="10" xfId="0" applyNumberFormat="1" applyFont="1" applyFill="1" applyBorder="1" applyAlignment="1">
      <alignment horizontal="right"/>
    </xf>
    <xf numFmtId="0" fontId="61" fillId="37" borderId="39" xfId="0" applyFont="1" applyFill="1" applyBorder="1" applyAlignment="1">
      <alignment/>
    </xf>
    <xf numFmtId="180" fontId="61" fillId="37" borderId="39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180" fontId="62" fillId="0" borderId="10" xfId="0" applyNumberFormat="1" applyFont="1" applyFill="1" applyBorder="1" applyAlignment="1">
      <alignment horizontal="right"/>
    </xf>
    <xf numFmtId="180" fontId="61" fillId="0" borderId="10" xfId="0" applyNumberFormat="1" applyFont="1" applyFill="1" applyBorder="1" applyAlignment="1">
      <alignment horizontal="right"/>
    </xf>
    <xf numFmtId="1" fontId="61" fillId="0" borderId="10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61" fillId="0" borderId="26" xfId="0" applyFont="1" applyFill="1" applyBorder="1" applyAlignment="1">
      <alignment/>
    </xf>
    <xf numFmtId="0" fontId="66" fillId="0" borderId="22" xfId="0" applyFont="1" applyFill="1" applyBorder="1" applyAlignment="1">
      <alignment wrapText="1"/>
    </xf>
    <xf numFmtId="180" fontId="62" fillId="0" borderId="24" xfId="0" applyNumberFormat="1" applyFont="1" applyFill="1" applyBorder="1" applyAlignment="1">
      <alignment horizontal="right"/>
    </xf>
    <xf numFmtId="180" fontId="61" fillId="0" borderId="24" xfId="0" applyNumberFormat="1" applyFont="1" applyFill="1" applyBorder="1" applyAlignment="1">
      <alignment horizontal="right"/>
    </xf>
    <xf numFmtId="180" fontId="62" fillId="0" borderId="29" xfId="0" applyNumberFormat="1" applyFont="1" applyFill="1" applyBorder="1" applyAlignment="1">
      <alignment horizontal="right"/>
    </xf>
    <xf numFmtId="180" fontId="61" fillId="0" borderId="29" xfId="0" applyNumberFormat="1" applyFont="1" applyFill="1" applyBorder="1" applyAlignment="1">
      <alignment horizontal="right"/>
    </xf>
    <xf numFmtId="180" fontId="62" fillId="34" borderId="32" xfId="0" applyNumberFormat="1" applyFont="1" applyFill="1" applyBorder="1" applyAlignment="1">
      <alignment/>
    </xf>
    <xf numFmtId="0" fontId="64" fillId="0" borderId="10" xfId="0" applyFont="1" applyFill="1" applyBorder="1" applyAlignment="1">
      <alignment/>
    </xf>
    <xf numFmtId="180" fontId="61" fillId="0" borderId="25" xfId="0" applyNumberFormat="1" applyFont="1" applyFill="1" applyBorder="1" applyAlignment="1">
      <alignment horizontal="right"/>
    </xf>
    <xf numFmtId="1" fontId="64" fillId="0" borderId="10" xfId="0" applyNumberFormat="1" applyFont="1" applyFill="1" applyBorder="1" applyAlignment="1">
      <alignment horizontal="right"/>
    </xf>
    <xf numFmtId="0" fontId="69" fillId="0" borderId="10" xfId="0" applyFont="1" applyFill="1" applyBorder="1" applyAlignment="1">
      <alignment/>
    </xf>
    <xf numFmtId="1" fontId="67" fillId="0" borderId="10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0" fontId="64" fillId="5" borderId="0" xfId="0" applyFont="1" applyFill="1" applyBorder="1" applyAlignment="1">
      <alignment/>
    </xf>
    <xf numFmtId="0" fontId="62" fillId="5" borderId="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180" fontId="61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/>
    </xf>
    <xf numFmtId="180" fontId="61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180" fontId="61" fillId="5" borderId="40" xfId="0" applyNumberFormat="1" applyFont="1" applyFill="1" applyBorder="1" applyAlignment="1">
      <alignment/>
    </xf>
    <xf numFmtId="0" fontId="64" fillId="37" borderId="25" xfId="0" applyFont="1" applyFill="1" applyBorder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2" fillId="0" borderId="27" xfId="0" applyFont="1" applyFill="1" applyBorder="1" applyAlignment="1">
      <alignment horizontal="left" vertical="center" wrapText="1"/>
    </xf>
    <xf numFmtId="49" fontId="70" fillId="39" borderId="22" xfId="0" applyNumberFormat="1" applyFont="1" applyFill="1" applyBorder="1" applyAlignment="1">
      <alignment wrapText="1"/>
    </xf>
    <xf numFmtId="0" fontId="64" fillId="37" borderId="0" xfId="0" applyFont="1" applyFill="1" applyBorder="1" applyAlignment="1">
      <alignment/>
    </xf>
    <xf numFmtId="0" fontId="62" fillId="0" borderId="41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left" vertical="center" wrapText="1"/>
    </xf>
    <xf numFmtId="180" fontId="62" fillId="0" borderId="27" xfId="0" applyNumberFormat="1" applyFont="1" applyFill="1" applyBorder="1" applyAlignment="1">
      <alignment horizontal="right"/>
    </xf>
    <xf numFmtId="0" fontId="61" fillId="0" borderId="22" xfId="0" applyFont="1" applyFill="1" applyBorder="1" applyAlignment="1">
      <alignment/>
    </xf>
    <xf numFmtId="180" fontId="62" fillId="0" borderId="22" xfId="0" applyNumberFormat="1" applyFont="1" applyFill="1" applyBorder="1" applyAlignment="1">
      <alignment horizontal="right"/>
    </xf>
    <xf numFmtId="180" fontId="61" fillId="0" borderId="22" xfId="0" applyNumberFormat="1" applyFont="1" applyFill="1" applyBorder="1" applyAlignment="1">
      <alignment horizontal="right"/>
    </xf>
    <xf numFmtId="49" fontId="62" fillId="0" borderId="10" xfId="0" applyNumberFormat="1" applyFont="1" applyFill="1" applyBorder="1" applyAlignment="1">
      <alignment wrapText="1"/>
    </xf>
    <xf numFmtId="180" fontId="62" fillId="0" borderId="10" xfId="0" applyNumberFormat="1" applyFont="1" applyFill="1" applyBorder="1" applyAlignment="1">
      <alignment horizontal="right" vertical="center"/>
    </xf>
    <xf numFmtId="1" fontId="62" fillId="0" borderId="10" xfId="0" applyNumberFormat="1" applyFont="1" applyFill="1" applyBorder="1" applyAlignment="1">
      <alignment horizontal="right"/>
    </xf>
    <xf numFmtId="0" fontId="62" fillId="0" borderId="40" xfId="0" applyFont="1" applyFill="1" applyBorder="1" applyAlignment="1">
      <alignment wrapText="1"/>
    </xf>
    <xf numFmtId="180" fontId="62" fillId="0" borderId="4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80" fontId="1" fillId="0" borderId="10" xfId="0" applyNumberFormat="1" applyFont="1" applyFill="1" applyBorder="1" applyAlignment="1">
      <alignment horizontal="right"/>
    </xf>
    <xf numFmtId="180" fontId="2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/>
    </xf>
    <xf numFmtId="0" fontId="62" fillId="0" borderId="39" xfId="0" applyFont="1" applyFill="1" applyBorder="1" applyAlignment="1">
      <alignment horizontal="left" vertical="center" wrapText="1"/>
    </xf>
    <xf numFmtId="180" fontId="62" fillId="0" borderId="42" xfId="0" applyNumberFormat="1" applyFont="1" applyFill="1" applyBorder="1" applyAlignment="1">
      <alignment horizontal="right"/>
    </xf>
    <xf numFmtId="0" fontId="62" fillId="0" borderId="32" xfId="0" applyFont="1" applyFill="1" applyBorder="1" applyAlignment="1">
      <alignment/>
    </xf>
    <xf numFmtId="49" fontId="62" fillId="0" borderId="27" xfId="0" applyNumberFormat="1" applyFont="1" applyFill="1" applyBorder="1" applyAlignment="1">
      <alignment horizontal="left" vertical="center" wrapText="1"/>
    </xf>
    <xf numFmtId="0" fontId="64" fillId="0" borderId="23" xfId="0" applyFont="1" applyFill="1" applyBorder="1" applyAlignment="1">
      <alignment/>
    </xf>
    <xf numFmtId="0" fontId="62" fillId="0" borderId="22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/>
    </xf>
    <xf numFmtId="180" fontId="62" fillId="0" borderId="10" xfId="0" applyNumberFormat="1" applyFont="1" applyFill="1" applyBorder="1" applyAlignment="1">
      <alignment horizontal="right"/>
    </xf>
    <xf numFmtId="180" fontId="62" fillId="0" borderId="10" xfId="0" applyNumberFormat="1" applyFont="1" applyFill="1" applyBorder="1" applyAlignment="1">
      <alignment horizontal="left" vertical="center"/>
    </xf>
    <xf numFmtId="0" fontId="61" fillId="0" borderId="15" xfId="0" applyFont="1" applyFill="1" applyBorder="1" applyAlignment="1">
      <alignment/>
    </xf>
    <xf numFmtId="49" fontId="66" fillId="0" borderId="25" xfId="0" applyNumberFormat="1" applyFont="1" applyFill="1" applyBorder="1" applyAlignment="1">
      <alignment wrapText="1"/>
    </xf>
    <xf numFmtId="2" fontId="62" fillId="0" borderId="10" xfId="0" applyNumberFormat="1" applyFont="1" applyFill="1" applyBorder="1" applyAlignment="1">
      <alignment wrapText="1"/>
    </xf>
    <xf numFmtId="0" fontId="62" fillId="37" borderId="10" xfId="0" applyFont="1" applyFill="1" applyBorder="1" applyAlignment="1">
      <alignment wrapText="1"/>
    </xf>
    <xf numFmtId="180" fontId="62" fillId="37" borderId="1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180" fontId="1" fillId="0" borderId="22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49" fontId="1" fillId="0" borderId="22" xfId="0" applyNumberFormat="1" applyFont="1" applyFill="1" applyBorder="1" applyAlignment="1">
      <alignment horizontal="left" vertical="center" wrapText="1"/>
    </xf>
    <xf numFmtId="180" fontId="2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2" fillId="0" borderId="27" xfId="0" applyFont="1" applyFill="1" applyBorder="1" applyAlignment="1">
      <alignment wrapText="1"/>
    </xf>
    <xf numFmtId="0" fontId="62" fillId="0" borderId="40" xfId="0" applyFont="1" applyFill="1" applyBorder="1" applyAlignment="1">
      <alignment/>
    </xf>
    <xf numFmtId="0" fontId="62" fillId="0" borderId="43" xfId="0" applyFont="1" applyFill="1" applyBorder="1" applyAlignment="1">
      <alignment wrapText="1"/>
    </xf>
    <xf numFmtId="180" fontId="62" fillId="0" borderId="43" xfId="0" applyNumberFormat="1" applyFont="1" applyFill="1" applyBorder="1" applyAlignment="1">
      <alignment horizontal="right"/>
    </xf>
    <xf numFmtId="0" fontId="62" fillId="0" borderId="26" xfId="0" applyFont="1" applyFill="1" applyBorder="1" applyAlignment="1">
      <alignment/>
    </xf>
    <xf numFmtId="180" fontId="68" fillId="0" borderId="27" xfId="0" applyNumberFormat="1" applyFont="1" applyFill="1" applyBorder="1" applyAlignment="1">
      <alignment horizontal="right"/>
    </xf>
    <xf numFmtId="180" fontId="62" fillId="37" borderId="29" xfId="0" applyNumberFormat="1" applyFont="1" applyFill="1" applyBorder="1" applyAlignment="1">
      <alignment horizontal="right"/>
    </xf>
    <xf numFmtId="0" fontId="61" fillId="36" borderId="10" xfId="0" applyFont="1" applyFill="1" applyBorder="1" applyAlignment="1">
      <alignment/>
    </xf>
    <xf numFmtId="180" fontId="62" fillId="42" borderId="22" xfId="0" applyNumberFormat="1" applyFont="1" applyFill="1" applyBorder="1" applyAlignment="1">
      <alignment horizontal="right"/>
    </xf>
    <xf numFmtId="0" fontId="71" fillId="0" borderId="10" xfId="0" applyFont="1" applyBorder="1" applyAlignment="1">
      <alignment/>
    </xf>
    <xf numFmtId="180" fontId="61" fillId="37" borderId="29" xfId="0" applyNumberFormat="1" applyFont="1" applyFill="1" applyBorder="1" applyAlignment="1">
      <alignment horizontal="right" vertical="center"/>
    </xf>
    <xf numFmtId="49" fontId="71" fillId="0" borderId="10" xfId="0" applyNumberFormat="1" applyFont="1" applyBorder="1" applyAlignment="1">
      <alignment wrapText="1"/>
    </xf>
    <xf numFmtId="0" fontId="65" fillId="37" borderId="0" xfId="0" applyFont="1" applyFill="1" applyBorder="1" applyAlignment="1">
      <alignment/>
    </xf>
    <xf numFmtId="0" fontId="61" fillId="34" borderId="27" xfId="0" applyFont="1" applyFill="1" applyBorder="1" applyAlignment="1">
      <alignment/>
    </xf>
    <xf numFmtId="180" fontId="61" fillId="34" borderId="29" xfId="0" applyNumberFormat="1" applyFont="1" applyFill="1" applyBorder="1" applyAlignment="1">
      <alignment horizontal="right"/>
    </xf>
    <xf numFmtId="180" fontId="61" fillId="37" borderId="44" xfId="0" applyNumberFormat="1" applyFont="1" applyFill="1" applyBorder="1" applyAlignment="1">
      <alignment horizontal="right" vertical="top"/>
    </xf>
    <xf numFmtId="180" fontId="61" fillId="37" borderId="34" xfId="0" applyNumberFormat="1" applyFont="1" applyFill="1" applyBorder="1" applyAlignment="1">
      <alignment horizontal="right" vertical="top"/>
    </xf>
    <xf numFmtId="180" fontId="61" fillId="35" borderId="44" xfId="0" applyNumberFormat="1" applyFont="1" applyFill="1" applyBorder="1" applyAlignment="1">
      <alignment horizontal="right"/>
    </xf>
    <xf numFmtId="180" fontId="61" fillId="34" borderId="44" xfId="0" applyNumberFormat="1" applyFont="1" applyFill="1" applyBorder="1" applyAlignment="1">
      <alignment horizontal="right"/>
    </xf>
    <xf numFmtId="180" fontId="62" fillId="39" borderId="45" xfId="0" applyNumberFormat="1" applyFont="1" applyFill="1" applyBorder="1" applyAlignment="1">
      <alignment horizontal="right" vertical="center"/>
    </xf>
    <xf numFmtId="180" fontId="61" fillId="37" borderId="45" xfId="0" applyNumberFormat="1" applyFont="1" applyFill="1" applyBorder="1" applyAlignment="1">
      <alignment horizontal="right" vertical="center"/>
    </xf>
    <xf numFmtId="180" fontId="61" fillId="37" borderId="41" xfId="0" applyNumberFormat="1" applyFont="1" applyFill="1" applyBorder="1" applyAlignment="1">
      <alignment horizontal="right"/>
    </xf>
    <xf numFmtId="180" fontId="61" fillId="37" borderId="41" xfId="0" applyNumberFormat="1" applyFont="1" applyFill="1" applyBorder="1" applyAlignment="1">
      <alignment horizontal="right" vertical="center"/>
    </xf>
    <xf numFmtId="180" fontId="62" fillId="37" borderId="41" xfId="0" applyNumberFormat="1" applyFont="1" applyFill="1" applyBorder="1" applyAlignment="1">
      <alignment horizontal="right"/>
    </xf>
    <xf numFmtId="180" fontId="61" fillId="40" borderId="41" xfId="0" applyNumberFormat="1" applyFont="1" applyFill="1" applyBorder="1" applyAlignment="1">
      <alignment horizontal="right"/>
    </xf>
    <xf numFmtId="180" fontId="62" fillId="0" borderId="11" xfId="0" applyNumberFormat="1" applyFont="1" applyFill="1" applyBorder="1" applyAlignment="1">
      <alignment horizontal="right" vertical="center"/>
    </xf>
    <xf numFmtId="180" fontId="62" fillId="42" borderId="44" xfId="0" applyNumberFormat="1" applyFont="1" applyFill="1" applyBorder="1" applyAlignment="1">
      <alignment horizontal="right"/>
    </xf>
    <xf numFmtId="180" fontId="62" fillId="0" borderId="35" xfId="0" applyNumberFormat="1" applyFont="1" applyFill="1" applyBorder="1" applyAlignment="1">
      <alignment horizontal="right"/>
    </xf>
    <xf numFmtId="180" fontId="62" fillId="0" borderId="44" xfId="0" applyNumberFormat="1" applyFont="1" applyFill="1" applyBorder="1" applyAlignment="1">
      <alignment horizontal="right"/>
    </xf>
    <xf numFmtId="180" fontId="62" fillId="0" borderId="11" xfId="0" applyNumberFormat="1" applyFont="1" applyFill="1" applyBorder="1" applyAlignment="1">
      <alignment horizontal="right"/>
    </xf>
    <xf numFmtId="180" fontId="64" fillId="35" borderId="34" xfId="0" applyNumberFormat="1" applyFont="1" applyFill="1" applyBorder="1" applyAlignment="1">
      <alignment horizontal="right"/>
    </xf>
    <xf numFmtId="180" fontId="61" fillId="37" borderId="34" xfId="0" applyNumberFormat="1" applyFont="1" applyFill="1" applyBorder="1" applyAlignment="1">
      <alignment horizontal="right" vertical="center"/>
    </xf>
    <xf numFmtId="180" fontId="62" fillId="0" borderId="46" xfId="0" applyNumberFormat="1" applyFont="1" applyFill="1" applyBorder="1" applyAlignment="1">
      <alignment horizontal="right"/>
    </xf>
    <xf numFmtId="180" fontId="61" fillId="0" borderId="11" xfId="0" applyNumberFormat="1" applyFont="1" applyFill="1" applyBorder="1" applyAlignment="1">
      <alignment horizontal="right"/>
    </xf>
    <xf numFmtId="180" fontId="61" fillId="37" borderId="11" xfId="0" applyNumberFormat="1" applyFont="1" applyFill="1" applyBorder="1" applyAlignment="1">
      <alignment horizontal="right"/>
    </xf>
    <xf numFmtId="180" fontId="62" fillId="0" borderId="47" xfId="0" applyNumberFormat="1" applyFont="1" applyFill="1" applyBorder="1" applyAlignment="1">
      <alignment horizontal="right"/>
    </xf>
    <xf numFmtId="180" fontId="62" fillId="37" borderId="41" xfId="0" applyNumberFormat="1" applyFont="1" applyFill="1" applyBorder="1" applyAlignment="1">
      <alignment horizontal="right"/>
    </xf>
    <xf numFmtId="180" fontId="62" fillId="0" borderId="41" xfId="0" applyNumberFormat="1" applyFont="1" applyFill="1" applyBorder="1" applyAlignment="1">
      <alignment horizontal="right"/>
    </xf>
    <xf numFmtId="180" fontId="62" fillId="0" borderId="34" xfId="0" applyNumberFormat="1" applyFont="1" applyFill="1" applyBorder="1" applyAlignment="1">
      <alignment horizontal="right"/>
    </xf>
    <xf numFmtId="180" fontId="62" fillId="34" borderId="11" xfId="0" applyNumberFormat="1" applyFont="1" applyFill="1" applyBorder="1" applyAlignment="1">
      <alignment horizontal="right"/>
    </xf>
    <xf numFmtId="180" fontId="62" fillId="34" borderId="48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62" fillId="0" borderId="0" xfId="0" applyNumberFormat="1" applyFont="1" applyFill="1" applyBorder="1" applyAlignment="1">
      <alignment horizontal="right"/>
    </xf>
    <xf numFmtId="180" fontId="61" fillId="33" borderId="11" xfId="0" applyNumberFormat="1" applyFont="1" applyFill="1" applyBorder="1" applyAlignment="1">
      <alignment/>
    </xf>
    <xf numFmtId="180" fontId="61" fillId="5" borderId="46" xfId="0" applyNumberFormat="1" applyFont="1" applyFill="1" applyBorder="1" applyAlignment="1">
      <alignment/>
    </xf>
    <xf numFmtId="180" fontId="61" fillId="0" borderId="11" xfId="0" applyNumberFormat="1" applyFont="1" applyFill="1" applyBorder="1" applyAlignment="1">
      <alignment/>
    </xf>
    <xf numFmtId="180" fontId="62" fillId="34" borderId="48" xfId="0" applyNumberFormat="1" applyFont="1" applyFill="1" applyBorder="1" applyAlignment="1">
      <alignment/>
    </xf>
    <xf numFmtId="180" fontId="62" fillId="39" borderId="44" xfId="0" applyNumberFormat="1" applyFont="1" applyFill="1" applyBorder="1" applyAlignment="1">
      <alignment horizontal="right"/>
    </xf>
    <xf numFmtId="180" fontId="62" fillId="39" borderId="34" xfId="0" applyNumberFormat="1" applyFont="1" applyFill="1" applyBorder="1" applyAlignment="1">
      <alignment/>
    </xf>
    <xf numFmtId="180" fontId="61" fillId="37" borderId="49" xfId="0" applyNumberFormat="1" applyFont="1" applyFill="1" applyBorder="1" applyAlignment="1">
      <alignment horizontal="right"/>
    </xf>
    <xf numFmtId="180" fontId="62" fillId="0" borderId="11" xfId="0" applyNumberFormat="1" applyFont="1" applyFill="1" applyBorder="1" applyAlignment="1">
      <alignment horizontal="left" vertical="center"/>
    </xf>
    <xf numFmtId="180" fontId="1" fillId="0" borderId="44" xfId="0" applyNumberFormat="1" applyFont="1" applyFill="1" applyBorder="1" applyAlignment="1">
      <alignment horizontal="right"/>
    </xf>
    <xf numFmtId="180" fontId="62" fillId="39" borderId="50" xfId="0" applyNumberFormat="1" applyFont="1" applyFill="1" applyBorder="1" applyAlignment="1">
      <alignment horizontal="right"/>
    </xf>
    <xf numFmtId="180" fontId="62" fillId="0" borderId="50" xfId="0" applyNumberFormat="1" applyFont="1" applyFill="1" applyBorder="1" applyAlignment="1">
      <alignment horizontal="right"/>
    </xf>
    <xf numFmtId="180" fontId="62" fillId="39" borderId="34" xfId="0" applyNumberFormat="1" applyFont="1" applyFill="1" applyBorder="1" applyAlignment="1">
      <alignment horizontal="right"/>
    </xf>
    <xf numFmtId="180" fontId="61" fillId="41" borderId="44" xfId="0" applyNumberFormat="1" applyFont="1" applyFill="1" applyBorder="1" applyAlignment="1">
      <alignment horizontal="right"/>
    </xf>
    <xf numFmtId="180" fontId="61" fillId="37" borderId="50" xfId="0" applyNumberFormat="1" applyFont="1" applyFill="1" applyBorder="1" applyAlignment="1">
      <alignment horizontal="right"/>
    </xf>
    <xf numFmtId="180" fontId="61" fillId="39" borderId="11" xfId="0" applyNumberFormat="1" applyFont="1" applyFill="1" applyBorder="1" applyAlignment="1">
      <alignment horizontal="right"/>
    </xf>
    <xf numFmtId="180" fontId="62" fillId="39" borderId="11" xfId="0" applyNumberFormat="1" applyFont="1" applyFill="1" applyBorder="1" applyAlignment="1">
      <alignment horizontal="right"/>
    </xf>
    <xf numFmtId="0" fontId="61" fillId="36" borderId="11" xfId="0" applyFont="1" applyFill="1" applyBorder="1" applyAlignment="1">
      <alignment/>
    </xf>
    <xf numFmtId="180" fontId="62" fillId="37" borderId="11" xfId="0" applyNumberFormat="1" applyFont="1" applyFill="1" applyBorder="1" applyAlignment="1">
      <alignment horizontal="right"/>
    </xf>
    <xf numFmtId="180" fontId="61" fillId="38" borderId="34" xfId="0" applyNumberFormat="1" applyFont="1" applyFill="1" applyBorder="1" applyAlignment="1">
      <alignment horizontal="right" vertical="center"/>
    </xf>
    <xf numFmtId="180" fontId="61" fillId="35" borderId="44" xfId="0" applyNumberFormat="1" applyFont="1" applyFill="1" applyBorder="1" applyAlignment="1">
      <alignment horizontal="right" vertical="center"/>
    </xf>
    <xf numFmtId="180" fontId="62" fillId="37" borderId="44" xfId="0" applyNumberFormat="1" applyFont="1" applyFill="1" applyBorder="1" applyAlignment="1">
      <alignment horizontal="right"/>
    </xf>
    <xf numFmtId="180" fontId="62" fillId="39" borderId="44" xfId="0" applyNumberFormat="1" applyFont="1" applyFill="1" applyBorder="1" applyAlignment="1">
      <alignment horizontal="right" vertical="center"/>
    </xf>
    <xf numFmtId="0" fontId="62" fillId="0" borderId="51" xfId="0" applyFont="1" applyFill="1" applyBorder="1" applyAlignment="1">
      <alignment/>
    </xf>
    <xf numFmtId="180" fontId="61" fillId="37" borderId="10" xfId="0" applyNumberFormat="1" applyFont="1" applyFill="1" applyBorder="1" applyAlignment="1">
      <alignment horizontal="right" vertical="top"/>
    </xf>
    <xf numFmtId="180" fontId="61" fillId="35" borderId="10" xfId="0" applyNumberFormat="1" applyFont="1" applyFill="1" applyBorder="1" applyAlignment="1">
      <alignment horizontal="right"/>
    </xf>
    <xf numFmtId="1" fontId="61" fillId="34" borderId="10" xfId="0" applyNumberFormat="1" applyFont="1" applyFill="1" applyBorder="1" applyAlignment="1">
      <alignment horizontal="right"/>
    </xf>
    <xf numFmtId="1" fontId="72" fillId="37" borderId="10" xfId="0" applyNumberFormat="1" applyFont="1" applyFill="1" applyBorder="1" applyAlignment="1">
      <alignment horizontal="right"/>
    </xf>
    <xf numFmtId="1" fontId="68" fillId="37" borderId="10" xfId="0" applyNumberFormat="1" applyFont="1" applyFill="1" applyBorder="1" applyAlignment="1">
      <alignment horizontal="right"/>
    </xf>
    <xf numFmtId="1" fontId="62" fillId="40" borderId="10" xfId="0" applyNumberFormat="1" applyFont="1" applyFill="1" applyBorder="1" applyAlignment="1">
      <alignment horizontal="right"/>
    </xf>
    <xf numFmtId="1" fontId="61" fillId="0" borderId="10" xfId="0" applyNumberFormat="1" applyFont="1" applyFill="1" applyBorder="1" applyAlignment="1">
      <alignment horizontal="right" vertical="center"/>
    </xf>
    <xf numFmtId="180" fontId="64" fillId="35" borderId="10" xfId="0" applyNumberFormat="1" applyFont="1" applyFill="1" applyBorder="1" applyAlignment="1">
      <alignment horizontal="right"/>
    </xf>
    <xf numFmtId="1" fontId="68" fillId="0" borderId="10" xfId="0" applyNumberFormat="1" applyFont="1" applyFill="1" applyBorder="1" applyAlignment="1">
      <alignment horizontal="right"/>
    </xf>
    <xf numFmtId="180" fontId="61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/>
    </xf>
    <xf numFmtId="180" fontId="62" fillId="39" borderId="10" xfId="0" applyNumberFormat="1" applyFont="1" applyFill="1" applyBorder="1" applyAlignment="1">
      <alignment/>
    </xf>
    <xf numFmtId="180" fontId="61" fillId="41" borderId="10" xfId="0" applyNumberFormat="1" applyFont="1" applyFill="1" applyBorder="1" applyAlignment="1">
      <alignment horizontal="right"/>
    </xf>
    <xf numFmtId="1" fontId="61" fillId="38" borderId="10" xfId="0" applyNumberFormat="1" applyFont="1" applyFill="1" applyBorder="1" applyAlignment="1">
      <alignment horizontal="right"/>
    </xf>
    <xf numFmtId="0" fontId="62" fillId="37" borderId="32" xfId="0" applyFont="1" applyFill="1" applyBorder="1" applyAlignment="1">
      <alignment horizontal="center"/>
    </xf>
    <xf numFmtId="0" fontId="62" fillId="37" borderId="52" xfId="0" applyFont="1" applyFill="1" applyBorder="1" applyAlignment="1">
      <alignment/>
    </xf>
    <xf numFmtId="0" fontId="62" fillId="37" borderId="53" xfId="0" applyFont="1" applyFill="1" applyBorder="1" applyAlignment="1">
      <alignment/>
    </xf>
    <xf numFmtId="0" fontId="62" fillId="37" borderId="53" xfId="0" applyFont="1" applyFill="1" applyBorder="1" applyAlignment="1">
      <alignment horizontal="center"/>
    </xf>
    <xf numFmtId="0" fontId="62" fillId="37" borderId="54" xfId="0" applyFont="1" applyFill="1" applyBorder="1" applyAlignment="1">
      <alignment horizontal="center"/>
    </xf>
    <xf numFmtId="0" fontId="61" fillId="42" borderId="30" xfId="0" applyFont="1" applyFill="1" applyBorder="1" applyAlignment="1">
      <alignment/>
    </xf>
    <xf numFmtId="0" fontId="64" fillId="35" borderId="15" xfId="0" applyFont="1" applyFill="1" applyBorder="1" applyAlignment="1">
      <alignment/>
    </xf>
    <xf numFmtId="0" fontId="61" fillId="37" borderId="11" xfId="0" applyFont="1" applyFill="1" applyBorder="1" applyAlignment="1">
      <alignment/>
    </xf>
    <xf numFmtId="0" fontId="62" fillId="42" borderId="15" xfId="0" applyFont="1" applyFill="1" applyBorder="1" applyAlignment="1">
      <alignment/>
    </xf>
    <xf numFmtId="180" fontId="61" fillId="0" borderId="27" xfId="0" applyNumberFormat="1" applyFont="1" applyFill="1" applyBorder="1" applyAlignment="1">
      <alignment horizontal="right"/>
    </xf>
    <xf numFmtId="0" fontId="62" fillId="37" borderId="38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1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right"/>
    </xf>
    <xf numFmtId="0" fontId="1" fillId="0" borderId="10" xfId="0" applyFont="1" applyBorder="1" applyAlignment="1">
      <alignment horizontal="justify" vertical="center"/>
    </xf>
    <xf numFmtId="1" fontId="61" fillId="0" borderId="4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left" vertical="center" wrapText="1"/>
    </xf>
    <xf numFmtId="180" fontId="1" fillId="0" borderId="40" xfId="0" applyNumberFormat="1" applyFont="1" applyFill="1" applyBorder="1" applyAlignment="1">
      <alignment horizontal="right"/>
    </xf>
    <xf numFmtId="180" fontId="1" fillId="0" borderId="46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85" fontId="61" fillId="37" borderId="25" xfId="0" applyNumberFormat="1" applyFont="1" applyFill="1" applyBorder="1" applyAlignment="1">
      <alignment horizontal="right" vertical="center"/>
    </xf>
    <xf numFmtId="185" fontId="61" fillId="37" borderId="10" xfId="0" applyNumberFormat="1" applyFont="1" applyFill="1" applyBorder="1" applyAlignment="1">
      <alignment horizontal="right"/>
    </xf>
    <xf numFmtId="0" fontId="61" fillId="37" borderId="44" xfId="0" applyFont="1" applyFill="1" applyBorder="1" applyAlignment="1">
      <alignment/>
    </xf>
    <xf numFmtId="49" fontId="66" fillId="39" borderId="27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justify" vertical="center"/>
    </xf>
    <xf numFmtId="0" fontId="61" fillId="33" borderId="32" xfId="0" applyFont="1" applyFill="1" applyBorder="1" applyAlignment="1">
      <alignment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/>
    </xf>
    <xf numFmtId="185" fontId="61" fillId="33" borderId="10" xfId="0" applyNumberFormat="1" applyFont="1" applyFill="1" applyBorder="1" applyAlignment="1">
      <alignment horizontal="right"/>
    </xf>
    <xf numFmtId="180" fontId="61" fillId="33" borderId="11" xfId="0" applyNumberFormat="1" applyFont="1" applyFill="1" applyBorder="1" applyAlignment="1">
      <alignment horizontal="right"/>
    </xf>
    <xf numFmtId="0" fontId="73" fillId="36" borderId="0" xfId="0" applyFont="1" applyFill="1" applyAlignment="1">
      <alignment/>
    </xf>
    <xf numFmtId="0" fontId="73" fillId="36" borderId="0" xfId="0" applyFont="1" applyFill="1" applyAlignment="1">
      <alignment horizontal="center"/>
    </xf>
    <xf numFmtId="49" fontId="74" fillId="0" borderId="10" xfId="0" applyNumberFormat="1" applyFont="1" applyBorder="1" applyAlignment="1">
      <alignment wrapText="1"/>
    </xf>
    <xf numFmtId="0" fontId="62" fillId="42" borderId="10" xfId="0" applyFont="1" applyFill="1" applyBorder="1" applyAlignment="1">
      <alignment/>
    </xf>
    <xf numFmtId="180" fontId="61" fillId="37" borderId="39" xfId="0" applyNumberFormat="1" applyFont="1" applyFill="1" applyBorder="1" applyAlignment="1">
      <alignment horizontal="right" vertical="top"/>
    </xf>
    <xf numFmtId="0" fontId="62" fillId="37" borderId="38" xfId="0" applyFont="1" applyFill="1" applyBorder="1" applyAlignment="1">
      <alignment horizontal="center"/>
    </xf>
    <xf numFmtId="0" fontId="62" fillId="37" borderId="38" xfId="0" applyFont="1" applyFill="1" applyBorder="1" applyAlignment="1">
      <alignment horizontal="center"/>
    </xf>
    <xf numFmtId="0" fontId="61" fillId="43" borderId="26" xfId="0" applyFont="1" applyFill="1" applyBorder="1" applyAlignment="1">
      <alignment/>
    </xf>
    <xf numFmtId="49" fontId="62" fillId="5" borderId="27" xfId="0" applyNumberFormat="1" applyFont="1" applyFill="1" applyBorder="1" applyAlignment="1">
      <alignment horizontal="left" vertical="center" wrapText="1"/>
    </xf>
    <xf numFmtId="180" fontId="62" fillId="43" borderId="29" xfId="0" applyNumberFormat="1" applyFont="1" applyFill="1" applyBorder="1" applyAlignment="1">
      <alignment horizontal="right"/>
    </xf>
    <xf numFmtId="180" fontId="61" fillId="43" borderId="29" xfId="0" applyNumberFormat="1" applyFont="1" applyFill="1" applyBorder="1" applyAlignment="1">
      <alignment horizontal="right"/>
    </xf>
    <xf numFmtId="180" fontId="61" fillId="43" borderId="24" xfId="0" applyNumberFormat="1" applyFont="1" applyFill="1" applyBorder="1" applyAlignment="1">
      <alignment horizontal="right"/>
    </xf>
    <xf numFmtId="180" fontId="62" fillId="43" borderId="41" xfId="0" applyNumberFormat="1" applyFont="1" applyFill="1" applyBorder="1" applyAlignment="1">
      <alignment horizontal="right"/>
    </xf>
    <xf numFmtId="180" fontId="61" fillId="43" borderId="10" xfId="0" applyNumberFormat="1" applyFont="1" applyFill="1" applyBorder="1" applyAlignment="1">
      <alignment horizontal="right"/>
    </xf>
    <xf numFmtId="0" fontId="62" fillId="3" borderId="10" xfId="0" applyFont="1" applyFill="1" applyBorder="1" applyAlignment="1">
      <alignment wrapText="1"/>
    </xf>
    <xf numFmtId="180" fontId="62" fillId="3" borderId="10" xfId="0" applyNumberFormat="1" applyFont="1" applyFill="1" applyBorder="1" applyAlignment="1">
      <alignment horizontal="right"/>
    </xf>
    <xf numFmtId="180" fontId="62" fillId="3" borderId="11" xfId="0" applyNumberFormat="1" applyFont="1" applyFill="1" applyBorder="1" applyAlignment="1">
      <alignment horizontal="right"/>
    </xf>
    <xf numFmtId="0" fontId="62" fillId="0" borderId="0" xfId="0" applyFont="1" applyAlignment="1">
      <alignment horizontal="justify" vertical="center"/>
    </xf>
    <xf numFmtId="0" fontId="75" fillId="0" borderId="10" xfId="0" applyFont="1" applyBorder="1" applyAlignment="1">
      <alignment horizontal="right"/>
    </xf>
    <xf numFmtId="0" fontId="62" fillId="0" borderId="10" xfId="0" applyFont="1" applyBorder="1" applyAlignment="1">
      <alignment horizontal="justify" vertical="center"/>
    </xf>
    <xf numFmtId="180" fontId="62" fillId="43" borderId="29" xfId="0" applyNumberFormat="1" applyFont="1" applyFill="1" applyBorder="1" applyAlignment="1">
      <alignment horizontal="right"/>
    </xf>
    <xf numFmtId="180" fontId="62" fillId="43" borderId="41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62" fillId="0" borderId="40" xfId="0" applyFont="1" applyFill="1" applyBorder="1" applyAlignment="1">
      <alignment horizontal="left" vertical="center" wrapText="1"/>
    </xf>
    <xf numFmtId="1" fontId="64" fillId="0" borderId="40" xfId="0" applyNumberFormat="1" applyFont="1" applyFill="1" applyBorder="1" applyAlignment="1">
      <alignment horizontal="right"/>
    </xf>
    <xf numFmtId="49" fontId="62" fillId="0" borderId="22" xfId="0" applyNumberFormat="1" applyFont="1" applyFill="1" applyBorder="1" applyAlignment="1">
      <alignment horizontal="left" vertical="center" wrapText="1"/>
    </xf>
    <xf numFmtId="180" fontId="62" fillId="0" borderId="10" xfId="0" applyNumberFormat="1" applyFont="1" applyFill="1" applyBorder="1" applyAlignment="1">
      <alignment horizontal="left" vertical="center"/>
    </xf>
    <xf numFmtId="180" fontId="62" fillId="0" borderId="11" xfId="0" applyNumberFormat="1" applyFont="1" applyFill="1" applyBorder="1" applyAlignment="1">
      <alignment horizontal="left" vertical="center"/>
    </xf>
    <xf numFmtId="0" fontId="62" fillId="0" borderId="22" xfId="0" applyFont="1" applyFill="1" applyBorder="1" applyAlignment="1">
      <alignment wrapText="1"/>
    </xf>
    <xf numFmtId="0" fontId="66" fillId="0" borderId="10" xfId="0" applyFont="1" applyBorder="1" applyAlignment="1">
      <alignment horizontal="justify" vertical="center"/>
    </xf>
    <xf numFmtId="0" fontId="62" fillId="37" borderId="10" xfId="0" applyFont="1" applyFill="1" applyBorder="1" applyAlignment="1">
      <alignment wrapText="1"/>
    </xf>
    <xf numFmtId="180" fontId="62" fillId="37" borderId="11" xfId="0" applyNumberFormat="1" applyFont="1" applyFill="1" applyBorder="1" applyAlignment="1">
      <alignment horizontal="right"/>
    </xf>
    <xf numFmtId="0" fontId="62" fillId="37" borderId="38" xfId="0" applyFont="1" applyFill="1" applyBorder="1" applyAlignment="1">
      <alignment horizontal="center"/>
    </xf>
    <xf numFmtId="0" fontId="61" fillId="37" borderId="48" xfId="0" applyFont="1" applyFill="1" applyBorder="1" applyAlignment="1">
      <alignment/>
    </xf>
    <xf numFmtId="0" fontId="61" fillId="35" borderId="10" xfId="0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61" fillId="42" borderId="10" xfId="0" applyFont="1" applyFill="1" applyBorder="1" applyAlignment="1">
      <alignment/>
    </xf>
    <xf numFmtId="0" fontId="64" fillId="42" borderId="10" xfId="0" applyFont="1" applyFill="1" applyBorder="1" applyAlignment="1">
      <alignment/>
    </xf>
    <xf numFmtId="180" fontId="64" fillId="0" borderId="10" xfId="0" applyNumberFormat="1" applyFont="1" applyFill="1" applyBorder="1" applyAlignment="1">
      <alignment/>
    </xf>
    <xf numFmtId="49" fontId="64" fillId="42" borderId="10" xfId="0" applyNumberFormat="1" applyFont="1" applyFill="1" applyBorder="1" applyAlignment="1">
      <alignment wrapText="1"/>
    </xf>
    <xf numFmtId="0" fontId="61" fillId="0" borderId="45" xfId="0" applyFont="1" applyFill="1" applyBorder="1" applyAlignment="1">
      <alignment/>
    </xf>
    <xf numFmtId="0" fontId="66" fillId="0" borderId="25" xfId="0" applyFont="1" applyFill="1" applyBorder="1" applyAlignment="1">
      <alignment wrapText="1"/>
    </xf>
    <xf numFmtId="180" fontId="61" fillId="0" borderId="28" xfId="0" applyNumberFormat="1" applyFont="1" applyFill="1" applyBorder="1" applyAlignment="1">
      <alignment horizontal="right"/>
    </xf>
    <xf numFmtId="0" fontId="62" fillId="37" borderId="38" xfId="0" applyFont="1" applyFill="1" applyBorder="1" applyAlignment="1">
      <alignment horizontal="center"/>
    </xf>
    <xf numFmtId="0" fontId="61" fillId="36" borderId="0" xfId="0" applyFont="1" applyFill="1" applyBorder="1" applyAlignment="1">
      <alignment horizontal="center"/>
    </xf>
    <xf numFmtId="0" fontId="62" fillId="37" borderId="38" xfId="0" applyFont="1" applyFill="1" applyBorder="1" applyAlignment="1">
      <alignment horizontal="center"/>
    </xf>
    <xf numFmtId="0" fontId="61" fillId="37" borderId="37" xfId="0" applyFont="1" applyFill="1" applyBorder="1" applyAlignment="1">
      <alignment horizontal="center" vertical="top" wrapText="1"/>
    </xf>
    <xf numFmtId="0" fontId="61" fillId="35" borderId="37" xfId="0" applyFont="1" applyFill="1" applyBorder="1" applyAlignment="1">
      <alignment/>
    </xf>
    <xf numFmtId="0" fontId="62" fillId="36" borderId="0" xfId="0" applyFont="1" applyFill="1" applyBorder="1" applyAlignment="1">
      <alignment horizontal="right"/>
    </xf>
    <xf numFmtId="0" fontId="63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zoomScale="130" zoomScaleNormal="130" zoomScalePageLayoutView="0" workbookViewId="0" topLeftCell="A130">
      <selection activeCell="D134" sqref="D134:D135"/>
    </sheetView>
  </sheetViews>
  <sheetFormatPr defaultColWidth="9.140625" defaultRowHeight="12.75"/>
  <cols>
    <col min="1" max="1" width="4.00390625" style="4" customWidth="1"/>
    <col min="2" max="2" width="24.140625" style="4" customWidth="1"/>
    <col min="3" max="3" width="12.7109375" style="4" customWidth="1"/>
    <col min="4" max="4" width="17.7109375" style="4" customWidth="1"/>
    <col min="5" max="5" width="11.140625" style="4" customWidth="1"/>
    <col min="6" max="6" width="8.00390625" style="4" customWidth="1"/>
    <col min="7" max="7" width="7.140625" style="4" customWidth="1"/>
    <col min="8" max="8" width="8.421875" style="4" customWidth="1"/>
    <col min="9" max="9" width="8.00390625" style="4" customWidth="1"/>
    <col min="10" max="10" width="10.7109375" style="4" customWidth="1"/>
    <col min="11" max="11" width="12.140625" style="4" customWidth="1"/>
    <col min="12" max="16384" width="9.140625" style="4" customWidth="1"/>
  </cols>
  <sheetData>
    <row r="1" spans="2:11" ht="12.75">
      <c r="B1" s="4" t="s">
        <v>0</v>
      </c>
      <c r="K1" s="5"/>
    </row>
    <row r="2" spans="2:11" ht="11.25">
      <c r="B2" s="4" t="s">
        <v>1</v>
      </c>
      <c r="I2" s="4" t="s">
        <v>150</v>
      </c>
      <c r="K2" s="4" t="s">
        <v>97</v>
      </c>
    </row>
    <row r="3" ht="14.25" customHeight="1"/>
    <row r="4" spans="3:11" ht="11.25">
      <c r="C4" s="371" t="s">
        <v>102</v>
      </c>
      <c r="D4" s="371"/>
      <c r="E4" s="371"/>
      <c r="F4" s="371"/>
      <c r="G4" s="371"/>
      <c r="H4" s="371"/>
      <c r="I4" s="371"/>
      <c r="J4" s="371"/>
      <c r="K4" s="371"/>
    </row>
    <row r="5" ht="14.25" customHeight="1" thickBot="1"/>
    <row r="6" spans="1:12" ht="21.75" customHeight="1" thickBot="1">
      <c r="A6" s="372" t="s">
        <v>2</v>
      </c>
      <c r="B6" s="372"/>
      <c r="C6" s="6" t="s">
        <v>3</v>
      </c>
      <c r="D6" s="7" t="s">
        <v>4</v>
      </c>
      <c r="E6" s="8"/>
      <c r="F6" s="9"/>
      <c r="G6" s="9"/>
      <c r="H6" s="9" t="s">
        <v>103</v>
      </c>
      <c r="I6" s="9"/>
      <c r="J6" s="9"/>
      <c r="K6" s="9"/>
      <c r="L6" s="298"/>
    </row>
    <row r="7" spans="1:12" ht="10.5" customHeight="1">
      <c r="A7" s="10" t="s">
        <v>5</v>
      </c>
      <c r="B7" s="11"/>
      <c r="C7" s="12"/>
      <c r="D7" s="12" t="s">
        <v>6</v>
      </c>
      <c r="E7" s="13"/>
      <c r="F7" s="10"/>
      <c r="G7" s="14"/>
      <c r="H7" s="14"/>
      <c r="I7" s="14"/>
      <c r="J7" s="14"/>
      <c r="K7" s="14"/>
      <c r="L7" s="299"/>
    </row>
    <row r="8" spans="1:12" ht="10.5" customHeight="1">
      <c r="A8" s="10" t="s">
        <v>5</v>
      </c>
      <c r="B8" s="11"/>
      <c r="C8" s="12"/>
      <c r="D8" s="12">
        <v>2018</v>
      </c>
      <c r="E8" s="15" t="s">
        <v>7</v>
      </c>
      <c r="F8" s="16" t="s">
        <v>8</v>
      </c>
      <c r="G8" s="17"/>
      <c r="H8" s="18"/>
      <c r="I8" s="18"/>
      <c r="J8" s="18"/>
      <c r="K8" s="18"/>
      <c r="L8" s="300"/>
    </row>
    <row r="9" spans="1:12" ht="10.5" customHeight="1" thickBot="1">
      <c r="A9" s="10" t="s">
        <v>5</v>
      </c>
      <c r="B9" s="11"/>
      <c r="C9" s="12"/>
      <c r="D9" s="12"/>
      <c r="E9" s="15" t="s">
        <v>9</v>
      </c>
      <c r="F9" s="19"/>
      <c r="G9" s="20"/>
      <c r="H9" s="20"/>
      <c r="I9" s="20"/>
      <c r="J9" s="20"/>
      <c r="K9" s="20"/>
      <c r="L9" s="300"/>
    </row>
    <row r="10" spans="1:12" ht="10.5" customHeight="1" thickBot="1">
      <c r="A10" s="10" t="s">
        <v>5</v>
      </c>
      <c r="B10" s="11" t="s">
        <v>5</v>
      </c>
      <c r="C10" s="11"/>
      <c r="D10" s="12"/>
      <c r="E10" s="15" t="s">
        <v>10</v>
      </c>
      <c r="F10" s="128" t="s">
        <v>11</v>
      </c>
      <c r="G10" s="128" t="s">
        <v>12</v>
      </c>
      <c r="H10" s="128" t="s">
        <v>13</v>
      </c>
      <c r="I10" s="128" t="s">
        <v>14</v>
      </c>
      <c r="J10" s="128" t="s">
        <v>7</v>
      </c>
      <c r="K10" s="21" t="s">
        <v>15</v>
      </c>
      <c r="L10" s="300"/>
    </row>
    <row r="11" spans="1:12" ht="10.5" customHeight="1">
      <c r="A11" s="10"/>
      <c r="B11" s="11"/>
      <c r="C11" s="11"/>
      <c r="D11" s="12"/>
      <c r="E11" s="15" t="s">
        <v>16</v>
      </c>
      <c r="F11" s="15" t="s">
        <v>17</v>
      </c>
      <c r="G11" s="15" t="s">
        <v>18</v>
      </c>
      <c r="H11" s="15" t="s">
        <v>18</v>
      </c>
      <c r="I11" s="15" t="s">
        <v>19</v>
      </c>
      <c r="J11" s="15" t="s">
        <v>20</v>
      </c>
      <c r="K11" s="22" t="s">
        <v>21</v>
      </c>
      <c r="L11" s="300" t="s">
        <v>22</v>
      </c>
    </row>
    <row r="12" spans="1:12" ht="10.5" customHeight="1">
      <c r="A12" s="10"/>
      <c r="B12" s="11"/>
      <c r="C12" s="11"/>
      <c r="D12" s="11"/>
      <c r="E12" s="15"/>
      <c r="F12" s="15" t="s">
        <v>23</v>
      </c>
      <c r="G12" s="15" t="s">
        <v>24</v>
      </c>
      <c r="H12" s="15" t="s">
        <v>25</v>
      </c>
      <c r="I12" s="15" t="s">
        <v>26</v>
      </c>
      <c r="J12" s="15" t="s">
        <v>27</v>
      </c>
      <c r="K12" s="22" t="s">
        <v>28</v>
      </c>
      <c r="L12" s="300" t="s">
        <v>29</v>
      </c>
    </row>
    <row r="13" spans="1:12" ht="10.5" customHeight="1">
      <c r="A13" s="10"/>
      <c r="B13" s="11"/>
      <c r="C13" s="11"/>
      <c r="D13" s="11"/>
      <c r="E13" s="15"/>
      <c r="F13" s="15"/>
      <c r="G13" s="15"/>
      <c r="H13" s="15"/>
      <c r="I13" s="15" t="s">
        <v>30</v>
      </c>
      <c r="J13" s="15" t="s">
        <v>31</v>
      </c>
      <c r="K13" s="22" t="s">
        <v>32</v>
      </c>
      <c r="L13" s="300" t="s">
        <v>33</v>
      </c>
    </row>
    <row r="14" spans="1:12" ht="10.5" customHeight="1">
      <c r="A14" s="10"/>
      <c r="B14" s="11"/>
      <c r="C14" s="11"/>
      <c r="D14" s="11"/>
      <c r="E14" s="15"/>
      <c r="F14" s="15"/>
      <c r="G14" s="15"/>
      <c r="H14" s="15"/>
      <c r="I14" s="15" t="s">
        <v>34</v>
      </c>
      <c r="J14" s="15" t="s">
        <v>35</v>
      </c>
      <c r="K14" s="18"/>
      <c r="L14" s="300" t="s">
        <v>28</v>
      </c>
    </row>
    <row r="15" spans="1:12" ht="14.25" customHeight="1" thickBot="1">
      <c r="A15" s="10"/>
      <c r="B15" s="11"/>
      <c r="C15" s="11"/>
      <c r="D15" s="11"/>
      <c r="E15" s="15"/>
      <c r="F15" s="15"/>
      <c r="G15" s="15"/>
      <c r="H15" s="15"/>
      <c r="I15" s="15"/>
      <c r="J15" s="15"/>
      <c r="K15" s="18"/>
      <c r="L15" s="301" t="s">
        <v>36</v>
      </c>
    </row>
    <row r="16" spans="1:12" s="25" customFormat="1" ht="11.25" customHeight="1">
      <c r="A16" s="23"/>
      <c r="B16" s="7">
        <v>1</v>
      </c>
      <c r="C16" s="7">
        <v>2</v>
      </c>
      <c r="D16" s="128">
        <v>3</v>
      </c>
      <c r="E16" s="128" t="s">
        <v>37</v>
      </c>
      <c r="F16" s="128" t="s">
        <v>38</v>
      </c>
      <c r="G16" s="128" t="s">
        <v>39</v>
      </c>
      <c r="H16" s="24" t="s">
        <v>40</v>
      </c>
      <c r="I16" s="128" t="s">
        <v>41</v>
      </c>
      <c r="J16" s="128" t="s">
        <v>42</v>
      </c>
      <c r="K16" s="24" t="s">
        <v>43</v>
      </c>
      <c r="L16" s="297" t="s">
        <v>44</v>
      </c>
    </row>
    <row r="17" spans="1:12" s="25" customFormat="1" ht="35.25" customHeight="1">
      <c r="A17" s="373" t="s">
        <v>45</v>
      </c>
      <c r="B17" s="373"/>
      <c r="C17" s="26">
        <f aca="true" t="shared" si="0" ref="C17:I17">C18+C131</f>
        <v>141705370</v>
      </c>
      <c r="D17" s="26">
        <f t="shared" si="0"/>
        <v>11217742</v>
      </c>
      <c r="E17" s="26">
        <f t="shared" si="0"/>
        <v>11217742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>K17+L17</f>
        <v>11217742</v>
      </c>
      <c r="K17" s="231">
        <f>K18+K131</f>
        <v>6217742</v>
      </c>
      <c r="L17" s="282">
        <f>L18+L131</f>
        <v>5000000</v>
      </c>
    </row>
    <row r="18" spans="1:12" s="25" customFormat="1" ht="19.5" customHeight="1">
      <c r="A18" s="27"/>
      <c r="B18" s="28" t="s">
        <v>81</v>
      </c>
      <c r="C18" s="29">
        <f aca="true" t="shared" si="1" ref="C18:L18">C19+C20+C21</f>
        <v>141555370</v>
      </c>
      <c r="D18" s="29">
        <f t="shared" si="1"/>
        <v>11067742</v>
      </c>
      <c r="E18" s="29">
        <f t="shared" si="1"/>
        <v>11067742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 t="shared" si="1"/>
        <v>11067742</v>
      </c>
      <c r="K18" s="232">
        <f t="shared" si="1"/>
        <v>6067742</v>
      </c>
      <c r="L18" s="282">
        <f t="shared" si="1"/>
        <v>5000000</v>
      </c>
    </row>
    <row r="19" spans="1:12" s="25" customFormat="1" ht="15.75" customHeight="1">
      <c r="A19" s="30" t="s">
        <v>47</v>
      </c>
      <c r="B19" s="31" t="s">
        <v>48</v>
      </c>
      <c r="C19" s="29">
        <f aca="true" t="shared" si="2" ref="C19:J19">C23+C40+C48+C92+C97+C123+C86</f>
        <v>1710000</v>
      </c>
      <c r="D19" s="29">
        <f t="shared" si="2"/>
        <v>1710000</v>
      </c>
      <c r="E19" s="29">
        <f t="shared" si="2"/>
        <v>1710000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1710000</v>
      </c>
      <c r="K19" s="232">
        <f>K23+K40+K48+K92+K97+K123+K86</f>
        <v>1710000</v>
      </c>
      <c r="L19" s="282"/>
    </row>
    <row r="20" spans="1:12" s="25" customFormat="1" ht="12.75" customHeight="1">
      <c r="A20" s="30" t="s">
        <v>50</v>
      </c>
      <c r="B20" s="32" t="s">
        <v>51</v>
      </c>
      <c r="C20" s="29">
        <f aca="true" t="shared" si="3" ref="C20:L20">C25+C37+C52+C100+C120</f>
        <v>137926958</v>
      </c>
      <c r="D20" s="29">
        <f t="shared" si="3"/>
        <v>8036000</v>
      </c>
      <c r="E20" s="29">
        <f t="shared" si="3"/>
        <v>8036000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8036000</v>
      </c>
      <c r="K20" s="29">
        <f t="shared" si="3"/>
        <v>3036000</v>
      </c>
      <c r="L20" s="29">
        <f t="shared" si="3"/>
        <v>5000000</v>
      </c>
    </row>
    <row r="21" spans="1:12" s="36" customFormat="1" ht="14.25" customHeight="1">
      <c r="A21" s="33" t="s">
        <v>52</v>
      </c>
      <c r="B21" s="34" t="s">
        <v>53</v>
      </c>
      <c r="C21" s="35">
        <f aca="true" t="shared" si="4" ref="C21:L21">C26+C31+C41+C58+C88+C93+C104+C126+C34</f>
        <v>1918412</v>
      </c>
      <c r="D21" s="35">
        <f t="shared" si="4"/>
        <v>1321742</v>
      </c>
      <c r="E21" s="35">
        <f t="shared" si="4"/>
        <v>1321742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1321742</v>
      </c>
      <c r="K21" s="35">
        <f t="shared" si="4"/>
        <v>1321742</v>
      </c>
      <c r="L21" s="35">
        <f t="shared" si="4"/>
        <v>0</v>
      </c>
    </row>
    <row r="22" spans="1:12" s="36" customFormat="1" ht="12.75" customHeight="1">
      <c r="A22" s="374" t="s">
        <v>46</v>
      </c>
      <c r="B22" s="374"/>
      <c r="C22" s="37">
        <f>C26</f>
        <v>21500</v>
      </c>
      <c r="D22" s="37">
        <f>D26</f>
        <v>21500</v>
      </c>
      <c r="E22" s="37">
        <f aca="true" t="shared" si="5" ref="E22:L22">E26</f>
        <v>21500</v>
      </c>
      <c r="F22" s="37">
        <f t="shared" si="5"/>
        <v>0</v>
      </c>
      <c r="G22" s="37">
        <f t="shared" si="5"/>
        <v>0</v>
      </c>
      <c r="H22" s="37">
        <f t="shared" si="5"/>
        <v>0</v>
      </c>
      <c r="I22" s="37">
        <f t="shared" si="5"/>
        <v>0</v>
      </c>
      <c r="J22" s="37">
        <f t="shared" si="5"/>
        <v>21500</v>
      </c>
      <c r="K22" s="233">
        <f t="shared" si="5"/>
        <v>21500</v>
      </c>
      <c r="L22" s="283">
        <f t="shared" si="5"/>
        <v>0</v>
      </c>
    </row>
    <row r="23" spans="1:12" ht="15" customHeight="1">
      <c r="A23" s="30" t="s">
        <v>47</v>
      </c>
      <c r="B23" s="31" t="s">
        <v>48</v>
      </c>
      <c r="C23" s="38">
        <f>SUM(C24:C24)</f>
        <v>0</v>
      </c>
      <c r="D23" s="38">
        <f>SUM(D24:D24)</f>
        <v>0</v>
      </c>
      <c r="E23" s="38">
        <f>SUM(E24:E24)</f>
        <v>0</v>
      </c>
      <c r="F23" s="38"/>
      <c r="G23" s="38"/>
      <c r="H23" s="38"/>
      <c r="I23" s="38"/>
      <c r="J23" s="38">
        <f>SUM(J24:J24)</f>
        <v>0</v>
      </c>
      <c r="K23" s="234">
        <f>SUM(K24:K24)</f>
        <v>0</v>
      </c>
      <c r="L23" s="284"/>
    </row>
    <row r="24" spans="1:12" ht="15" customHeight="1" hidden="1">
      <c r="A24" s="39"/>
      <c r="B24" s="40"/>
      <c r="C24" s="41">
        <v>0</v>
      </c>
      <c r="D24" s="41">
        <v>0</v>
      </c>
      <c r="E24" s="41">
        <v>0</v>
      </c>
      <c r="F24" s="42"/>
      <c r="G24" s="43"/>
      <c r="H24" s="43"/>
      <c r="I24" s="43"/>
      <c r="J24" s="44">
        <v>0</v>
      </c>
      <c r="K24" s="235">
        <v>0</v>
      </c>
      <c r="L24" s="92"/>
    </row>
    <row r="25" spans="1:12" ht="15.75" customHeight="1">
      <c r="A25" s="30" t="s">
        <v>50</v>
      </c>
      <c r="B25" s="32" t="s">
        <v>51</v>
      </c>
      <c r="C25" s="45">
        <v>0</v>
      </c>
      <c r="D25" s="45">
        <v>0</v>
      </c>
      <c r="E25" s="45">
        <v>0</v>
      </c>
      <c r="F25" s="46"/>
      <c r="G25" s="46"/>
      <c r="H25" s="46"/>
      <c r="I25" s="46"/>
      <c r="J25" s="47">
        <v>0</v>
      </c>
      <c r="K25" s="236">
        <v>0</v>
      </c>
      <c r="L25" s="92"/>
    </row>
    <row r="26" spans="1:12" s="50" customFormat="1" ht="12.75" customHeight="1">
      <c r="A26" s="33" t="s">
        <v>52</v>
      </c>
      <c r="B26" s="34" t="s">
        <v>53</v>
      </c>
      <c r="C26" s="48">
        <f>C29+C28+C27</f>
        <v>21500</v>
      </c>
      <c r="D26" s="48">
        <f aca="true" t="shared" si="6" ref="D26:L26">D29+D28+D27</f>
        <v>21500</v>
      </c>
      <c r="E26" s="48">
        <f t="shared" si="6"/>
        <v>21500</v>
      </c>
      <c r="F26" s="48">
        <f t="shared" si="6"/>
        <v>0</v>
      </c>
      <c r="G26" s="48">
        <f t="shared" si="6"/>
        <v>0</v>
      </c>
      <c r="H26" s="48">
        <f t="shared" si="6"/>
        <v>0</v>
      </c>
      <c r="I26" s="48">
        <f t="shared" si="6"/>
        <v>0</v>
      </c>
      <c r="J26" s="48">
        <f t="shared" si="6"/>
        <v>21500</v>
      </c>
      <c r="K26" s="237">
        <f t="shared" si="6"/>
        <v>21500</v>
      </c>
      <c r="L26" s="79">
        <f t="shared" si="6"/>
        <v>0</v>
      </c>
    </row>
    <row r="27" spans="1:12" s="132" customFormat="1" ht="12.75" customHeight="1">
      <c r="A27" s="62"/>
      <c r="B27" s="225" t="s">
        <v>96</v>
      </c>
      <c r="C27" s="79">
        <v>7000</v>
      </c>
      <c r="D27" s="48">
        <v>7000</v>
      </c>
      <c r="E27" s="48">
        <v>7000</v>
      </c>
      <c r="F27" s="49"/>
      <c r="G27" s="49"/>
      <c r="H27" s="49"/>
      <c r="I27" s="49"/>
      <c r="J27" s="226">
        <v>7000</v>
      </c>
      <c r="K27" s="238">
        <v>7000</v>
      </c>
      <c r="L27" s="285"/>
    </row>
    <row r="28" spans="1:12" s="132" customFormat="1" ht="12.75" customHeight="1">
      <c r="A28" s="62"/>
      <c r="B28" s="227" t="s">
        <v>118</v>
      </c>
      <c r="C28" s="79">
        <v>4500</v>
      </c>
      <c r="D28" s="48">
        <v>4500</v>
      </c>
      <c r="E28" s="48">
        <v>4500</v>
      </c>
      <c r="F28" s="49"/>
      <c r="G28" s="49"/>
      <c r="H28" s="49"/>
      <c r="I28" s="49"/>
      <c r="J28" s="226">
        <v>4500</v>
      </c>
      <c r="K28" s="238">
        <v>4500</v>
      </c>
      <c r="L28" s="285"/>
    </row>
    <row r="29" spans="1:12" s="132" customFormat="1" ht="12.75" customHeight="1">
      <c r="A29" s="130"/>
      <c r="B29" s="51" t="s">
        <v>49</v>
      </c>
      <c r="C29" s="52">
        <v>10000</v>
      </c>
      <c r="D29" s="52">
        <v>10000</v>
      </c>
      <c r="E29" s="52">
        <v>10000</v>
      </c>
      <c r="F29" s="131"/>
      <c r="G29" s="131"/>
      <c r="H29" s="131"/>
      <c r="I29" s="131"/>
      <c r="J29" s="52">
        <v>10000</v>
      </c>
      <c r="K29" s="239">
        <v>10000</v>
      </c>
      <c r="L29" s="286"/>
    </row>
    <row r="30" spans="1:12" s="50" customFormat="1" ht="12.75" customHeight="1">
      <c r="A30" s="54" t="s">
        <v>86</v>
      </c>
      <c r="B30" s="55"/>
      <c r="C30" s="56">
        <f aca="true" t="shared" si="7" ref="C30:E31">C31</f>
        <v>5000</v>
      </c>
      <c r="D30" s="56">
        <f t="shared" si="7"/>
        <v>5000</v>
      </c>
      <c r="E30" s="56">
        <f t="shared" si="7"/>
        <v>5000</v>
      </c>
      <c r="F30" s="57"/>
      <c r="G30" s="57"/>
      <c r="H30" s="57"/>
      <c r="I30" s="57"/>
      <c r="J30" s="56">
        <f>J31</f>
        <v>5000</v>
      </c>
      <c r="K30" s="240">
        <f>K31</f>
        <v>5000</v>
      </c>
      <c r="L30" s="287"/>
    </row>
    <row r="31" spans="1:12" s="50" customFormat="1" ht="12.75" customHeight="1">
      <c r="A31" s="58" t="s">
        <v>52</v>
      </c>
      <c r="B31" s="34" t="s">
        <v>53</v>
      </c>
      <c r="C31" s="48">
        <f t="shared" si="7"/>
        <v>5000</v>
      </c>
      <c r="D31" s="48">
        <f t="shared" si="7"/>
        <v>5000</v>
      </c>
      <c r="E31" s="48">
        <f t="shared" si="7"/>
        <v>5000</v>
      </c>
      <c r="F31" s="49"/>
      <c r="G31" s="49"/>
      <c r="H31" s="49"/>
      <c r="I31" s="49"/>
      <c r="J31" s="48">
        <f>J32</f>
        <v>5000</v>
      </c>
      <c r="K31" s="237">
        <f>K32</f>
        <v>5000</v>
      </c>
      <c r="L31" s="80"/>
    </row>
    <row r="32" spans="1:12" s="138" customFormat="1" ht="18" customHeight="1">
      <c r="A32" s="157"/>
      <c r="B32" s="182" t="s">
        <v>119</v>
      </c>
      <c r="C32" s="146">
        <v>5000</v>
      </c>
      <c r="D32" s="146">
        <v>5000</v>
      </c>
      <c r="E32" s="146">
        <v>5000</v>
      </c>
      <c r="F32" s="146"/>
      <c r="G32" s="146"/>
      <c r="H32" s="146"/>
      <c r="I32" s="146"/>
      <c r="J32" s="183">
        <v>5000</v>
      </c>
      <c r="K32" s="241">
        <v>5000</v>
      </c>
      <c r="L32" s="184"/>
    </row>
    <row r="33" spans="1:12" s="162" customFormat="1" ht="18" customHeight="1">
      <c r="A33" s="71" t="s">
        <v>146</v>
      </c>
      <c r="B33" s="303"/>
      <c r="C33" s="1">
        <f>C34</f>
        <v>22000</v>
      </c>
      <c r="D33" s="1">
        <f aca="true" t="shared" si="8" ref="D33:L33">D34</f>
        <v>22000</v>
      </c>
      <c r="E33" s="1">
        <f t="shared" si="8"/>
        <v>22000</v>
      </c>
      <c r="F33" s="1">
        <f t="shared" si="8"/>
        <v>0</v>
      </c>
      <c r="G33" s="1">
        <f t="shared" si="8"/>
        <v>0</v>
      </c>
      <c r="H33" s="1">
        <f t="shared" si="8"/>
        <v>0</v>
      </c>
      <c r="I33" s="1">
        <f t="shared" si="8"/>
        <v>0</v>
      </c>
      <c r="J33" s="1">
        <f t="shared" si="8"/>
        <v>22000</v>
      </c>
      <c r="K33" s="1">
        <f t="shared" si="8"/>
        <v>22000</v>
      </c>
      <c r="L33" s="1">
        <f t="shared" si="8"/>
        <v>0</v>
      </c>
    </row>
    <row r="34" spans="1:12" s="162" customFormat="1" ht="14.25" customHeight="1">
      <c r="A34" s="60" t="s">
        <v>52</v>
      </c>
      <c r="B34" s="304" t="s">
        <v>53</v>
      </c>
      <c r="C34" s="146">
        <v>22000</v>
      </c>
      <c r="D34" s="146">
        <v>22000</v>
      </c>
      <c r="E34" s="146">
        <v>22000</v>
      </c>
      <c r="F34" s="141"/>
      <c r="G34" s="141"/>
      <c r="H34" s="141"/>
      <c r="I34" s="141"/>
      <c r="J34" s="146">
        <v>22000</v>
      </c>
      <c r="K34" s="146">
        <v>22000</v>
      </c>
      <c r="L34" s="161"/>
    </row>
    <row r="35" spans="1:12" s="162" customFormat="1" ht="17.25" customHeight="1">
      <c r="A35" s="302"/>
      <c r="B35" s="305" t="s">
        <v>147</v>
      </c>
      <c r="C35" s="64">
        <v>22000</v>
      </c>
      <c r="D35" s="146">
        <v>22000</v>
      </c>
      <c r="E35" s="146">
        <v>22000</v>
      </c>
      <c r="F35" s="141"/>
      <c r="G35" s="141"/>
      <c r="H35" s="141"/>
      <c r="I35" s="141"/>
      <c r="J35" s="146">
        <v>22000</v>
      </c>
      <c r="K35" s="146">
        <v>22000</v>
      </c>
      <c r="L35" s="161"/>
    </row>
    <row r="36" spans="1:12" s="50" customFormat="1" ht="15.75" customHeight="1">
      <c r="A36" s="71" t="s">
        <v>54</v>
      </c>
      <c r="B36" s="72"/>
      <c r="C36" s="73">
        <f aca="true" t="shared" si="9" ref="C36:L36">C37+C40+C41</f>
        <v>16473133</v>
      </c>
      <c r="D36" s="73">
        <f t="shared" si="9"/>
        <v>150750</v>
      </c>
      <c r="E36" s="73">
        <f t="shared" si="9"/>
        <v>150750</v>
      </c>
      <c r="F36" s="73">
        <f t="shared" si="9"/>
        <v>0</v>
      </c>
      <c r="G36" s="73">
        <f t="shared" si="9"/>
        <v>0</v>
      </c>
      <c r="H36" s="73">
        <f t="shared" si="9"/>
        <v>0</v>
      </c>
      <c r="I36" s="73">
        <f t="shared" si="9"/>
        <v>0</v>
      </c>
      <c r="J36" s="73">
        <f t="shared" si="9"/>
        <v>150750</v>
      </c>
      <c r="K36" s="246">
        <f t="shared" si="9"/>
        <v>150750</v>
      </c>
      <c r="L36" s="289">
        <f t="shared" si="9"/>
        <v>0</v>
      </c>
    </row>
    <row r="37" spans="1:12" ht="15" customHeight="1">
      <c r="A37" s="30" t="s">
        <v>50</v>
      </c>
      <c r="B37" s="32" t="s">
        <v>51</v>
      </c>
      <c r="C37" s="74">
        <f>C38+C39</f>
        <v>16267758</v>
      </c>
      <c r="D37" s="74">
        <f aca="true" t="shared" si="10" ref="D37:K37">D38+D39</f>
        <v>10000</v>
      </c>
      <c r="E37" s="74">
        <f t="shared" si="10"/>
        <v>10000</v>
      </c>
      <c r="F37" s="74">
        <f t="shared" si="10"/>
        <v>0</v>
      </c>
      <c r="G37" s="74">
        <f t="shared" si="10"/>
        <v>0</v>
      </c>
      <c r="H37" s="74">
        <f t="shared" si="10"/>
        <v>0</v>
      </c>
      <c r="I37" s="74">
        <f t="shared" si="10"/>
        <v>0</v>
      </c>
      <c r="J37" s="74">
        <f t="shared" si="10"/>
        <v>10000</v>
      </c>
      <c r="K37" s="247">
        <f t="shared" si="10"/>
        <v>10000</v>
      </c>
      <c r="L37" s="92"/>
    </row>
    <row r="38" spans="1:12" s="66" customFormat="1" ht="69.75" customHeight="1">
      <c r="A38" s="169"/>
      <c r="B38" s="145" t="s">
        <v>127</v>
      </c>
      <c r="C38" s="146">
        <v>4014291</v>
      </c>
      <c r="D38" s="146">
        <v>5000</v>
      </c>
      <c r="E38" s="146">
        <v>5000</v>
      </c>
      <c r="F38" s="180"/>
      <c r="G38" s="180"/>
      <c r="H38" s="180"/>
      <c r="I38" s="180"/>
      <c r="J38" s="146">
        <v>5000</v>
      </c>
      <c r="K38" s="245">
        <v>5000</v>
      </c>
      <c r="L38" s="184"/>
    </row>
    <row r="39" spans="1:12" s="66" customFormat="1" ht="84" customHeight="1">
      <c r="A39" s="217"/>
      <c r="B39" s="185" t="s">
        <v>128</v>
      </c>
      <c r="C39" s="186">
        <f>12283467-30000</f>
        <v>12253467</v>
      </c>
      <c r="D39" s="186">
        <v>5000</v>
      </c>
      <c r="E39" s="186">
        <v>5000</v>
      </c>
      <c r="F39" s="178"/>
      <c r="G39" s="178"/>
      <c r="H39" s="178"/>
      <c r="I39" s="178"/>
      <c r="J39" s="186">
        <v>5000</v>
      </c>
      <c r="K39" s="248">
        <v>5000</v>
      </c>
      <c r="L39" s="184"/>
    </row>
    <row r="40" spans="1:13" s="169" customFormat="1" ht="24" customHeight="1">
      <c r="A40" s="144" t="s">
        <v>47</v>
      </c>
      <c r="B40" s="144" t="s">
        <v>48</v>
      </c>
      <c r="C40" s="147">
        <v>0</v>
      </c>
      <c r="D40" s="147">
        <v>0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249">
        <v>0</v>
      </c>
      <c r="L40" s="147">
        <v>0</v>
      </c>
      <c r="M40" s="281"/>
    </row>
    <row r="41" spans="1:12" ht="17.25" customHeight="1">
      <c r="A41" s="62" t="s">
        <v>52</v>
      </c>
      <c r="B41" s="61" t="s">
        <v>53</v>
      </c>
      <c r="C41" s="79">
        <f>C44+C45+C46+C42+C43</f>
        <v>205375</v>
      </c>
      <c r="D41" s="79">
        <f>D44+D45+D46+D42+D43</f>
        <v>140750</v>
      </c>
      <c r="E41" s="79">
        <f aca="true" t="shared" si="11" ref="E41:K41">E44+E45+E46+E42+E43</f>
        <v>140750</v>
      </c>
      <c r="F41" s="79">
        <f t="shared" si="11"/>
        <v>0</v>
      </c>
      <c r="G41" s="79">
        <f t="shared" si="11"/>
        <v>0</v>
      </c>
      <c r="H41" s="79">
        <f t="shared" si="11"/>
        <v>0</v>
      </c>
      <c r="I41" s="79">
        <f t="shared" si="11"/>
        <v>0</v>
      </c>
      <c r="J41" s="79">
        <f t="shared" si="11"/>
        <v>140750</v>
      </c>
      <c r="K41" s="250">
        <f t="shared" si="11"/>
        <v>140750</v>
      </c>
      <c r="L41" s="79">
        <f>L44+L45+L46</f>
        <v>0</v>
      </c>
    </row>
    <row r="42" spans="1:12" ht="17.25" customHeight="1">
      <c r="A42" s="62"/>
      <c r="B42" s="218" t="s">
        <v>113</v>
      </c>
      <c r="C42" s="219">
        <v>50000</v>
      </c>
      <c r="D42" s="219">
        <v>50000</v>
      </c>
      <c r="E42" s="219">
        <v>50000</v>
      </c>
      <c r="F42" s="158"/>
      <c r="G42" s="158"/>
      <c r="H42" s="158"/>
      <c r="I42" s="158"/>
      <c r="J42" s="219">
        <v>50000</v>
      </c>
      <c r="K42" s="251">
        <v>50000</v>
      </c>
      <c r="L42" s="148"/>
    </row>
    <row r="43" spans="1:12" ht="27" customHeight="1">
      <c r="A43" s="62"/>
      <c r="B43" s="185" t="s">
        <v>112</v>
      </c>
      <c r="C43" s="186">
        <v>50000</v>
      </c>
      <c r="D43" s="186">
        <v>50000</v>
      </c>
      <c r="E43" s="186">
        <v>50000</v>
      </c>
      <c r="F43" s="221"/>
      <c r="G43" s="221"/>
      <c r="H43" s="221"/>
      <c r="I43" s="221"/>
      <c r="J43" s="186">
        <v>50000</v>
      </c>
      <c r="K43" s="248">
        <v>50000</v>
      </c>
      <c r="L43" s="290"/>
    </row>
    <row r="44" spans="1:12" s="66" customFormat="1" ht="79.5" customHeight="1">
      <c r="A44" s="169"/>
      <c r="B44" s="145" t="s">
        <v>73</v>
      </c>
      <c r="C44" s="146">
        <v>55375</v>
      </c>
      <c r="D44" s="146">
        <v>1000</v>
      </c>
      <c r="E44" s="146">
        <v>1000</v>
      </c>
      <c r="F44" s="147"/>
      <c r="G44" s="147"/>
      <c r="H44" s="147"/>
      <c r="I44" s="147"/>
      <c r="J44" s="146">
        <v>1000</v>
      </c>
      <c r="K44" s="245">
        <v>1000</v>
      </c>
      <c r="L44" s="148"/>
    </row>
    <row r="45" spans="1:12" s="66" customFormat="1" ht="57" customHeight="1">
      <c r="A45" s="169"/>
      <c r="B45" s="145" t="s">
        <v>82</v>
      </c>
      <c r="C45" s="146">
        <v>29750</v>
      </c>
      <c r="D45" s="146">
        <v>29750</v>
      </c>
      <c r="E45" s="146">
        <v>29750</v>
      </c>
      <c r="F45" s="147"/>
      <c r="G45" s="147"/>
      <c r="H45" s="147"/>
      <c r="I45" s="147"/>
      <c r="J45" s="146">
        <v>29750</v>
      </c>
      <c r="K45" s="245">
        <v>29750</v>
      </c>
      <c r="L45" s="148"/>
    </row>
    <row r="46" spans="1:12" s="66" customFormat="1" ht="65.25" customHeight="1">
      <c r="A46" s="197"/>
      <c r="B46" s="145" t="s">
        <v>83</v>
      </c>
      <c r="C46" s="146">
        <v>20250</v>
      </c>
      <c r="D46" s="146">
        <v>10000</v>
      </c>
      <c r="E46" s="146">
        <v>10000</v>
      </c>
      <c r="F46" s="147"/>
      <c r="G46" s="147"/>
      <c r="H46" s="147"/>
      <c r="I46" s="147"/>
      <c r="J46" s="146">
        <v>10000</v>
      </c>
      <c r="K46" s="245">
        <v>10000</v>
      </c>
      <c r="L46" s="148"/>
    </row>
    <row r="47" spans="1:12" s="36" customFormat="1" ht="19.5" customHeight="1">
      <c r="A47" s="71" t="s">
        <v>55</v>
      </c>
      <c r="B47" s="82"/>
      <c r="C47" s="83">
        <f aca="true" t="shared" si="12" ref="C47:L47">C48+C52+C58</f>
        <v>11020559</v>
      </c>
      <c r="D47" s="83">
        <f t="shared" si="12"/>
        <v>1074592</v>
      </c>
      <c r="E47" s="83">
        <f t="shared" si="12"/>
        <v>1074592</v>
      </c>
      <c r="F47" s="83">
        <f t="shared" si="12"/>
        <v>0</v>
      </c>
      <c r="G47" s="83">
        <f t="shared" si="12"/>
        <v>0</v>
      </c>
      <c r="H47" s="83">
        <f t="shared" si="12"/>
        <v>0</v>
      </c>
      <c r="I47" s="83">
        <f t="shared" si="12"/>
        <v>0</v>
      </c>
      <c r="J47" s="83">
        <f t="shared" si="12"/>
        <v>1074592</v>
      </c>
      <c r="K47" s="97">
        <f t="shared" si="12"/>
        <v>1074592</v>
      </c>
      <c r="L47" s="283">
        <f t="shared" si="12"/>
        <v>0</v>
      </c>
    </row>
    <row r="48" spans="1:12" s="36" customFormat="1" ht="19.5" customHeight="1">
      <c r="A48" s="30" t="s">
        <v>47</v>
      </c>
      <c r="B48" s="32" t="s">
        <v>56</v>
      </c>
      <c r="C48" s="84">
        <f>C49+C50+C51</f>
        <v>270000</v>
      </c>
      <c r="D48" s="84">
        <f aca="true" t="shared" si="13" ref="D48:L48">D49+D50+D51</f>
        <v>270000</v>
      </c>
      <c r="E48" s="84">
        <f t="shared" si="13"/>
        <v>270000</v>
      </c>
      <c r="F48" s="84">
        <f t="shared" si="13"/>
        <v>0</v>
      </c>
      <c r="G48" s="84">
        <f t="shared" si="13"/>
        <v>0</v>
      </c>
      <c r="H48" s="84">
        <f t="shared" si="13"/>
        <v>0</v>
      </c>
      <c r="I48" s="84">
        <f t="shared" si="13"/>
        <v>0</v>
      </c>
      <c r="J48" s="84">
        <f t="shared" si="13"/>
        <v>270000</v>
      </c>
      <c r="K48" s="98">
        <f t="shared" si="13"/>
        <v>270000</v>
      </c>
      <c r="L48" s="79">
        <f t="shared" si="13"/>
        <v>0</v>
      </c>
    </row>
    <row r="49" spans="1:12" s="36" customFormat="1" ht="35.25" customHeight="1">
      <c r="A49" s="58"/>
      <c r="B49" s="198" t="s">
        <v>116</v>
      </c>
      <c r="C49" s="222">
        <v>100000</v>
      </c>
      <c r="D49" s="222">
        <v>100000</v>
      </c>
      <c r="E49" s="222">
        <v>100000</v>
      </c>
      <c r="F49" s="48"/>
      <c r="G49" s="84"/>
      <c r="H49" s="84"/>
      <c r="I49" s="84"/>
      <c r="J49" s="222">
        <v>100000</v>
      </c>
      <c r="K49" s="252">
        <v>100000</v>
      </c>
      <c r="L49" s="79"/>
    </row>
    <row r="50" spans="1:12" s="149" customFormat="1" ht="54.75" customHeight="1">
      <c r="A50" s="150"/>
      <c r="B50" s="172" t="s">
        <v>129</v>
      </c>
      <c r="C50" s="154">
        <v>70000</v>
      </c>
      <c r="D50" s="154">
        <v>70000</v>
      </c>
      <c r="E50" s="154">
        <v>70000</v>
      </c>
      <c r="F50" s="154"/>
      <c r="G50" s="152"/>
      <c r="H50" s="152"/>
      <c r="I50" s="152"/>
      <c r="J50" s="154">
        <v>70000</v>
      </c>
      <c r="K50" s="253">
        <v>70000</v>
      </c>
      <c r="L50" s="148"/>
    </row>
    <row r="51" spans="1:12" s="149" customFormat="1" ht="46.5" customHeight="1">
      <c r="A51" s="220"/>
      <c r="B51" s="173" t="s">
        <v>141</v>
      </c>
      <c r="C51" s="154">
        <v>100000</v>
      </c>
      <c r="D51" s="154">
        <v>100000</v>
      </c>
      <c r="E51" s="154">
        <v>100000</v>
      </c>
      <c r="F51" s="155"/>
      <c r="G51" s="153"/>
      <c r="H51" s="153"/>
      <c r="I51" s="153"/>
      <c r="J51" s="154">
        <v>100000</v>
      </c>
      <c r="K51" s="253">
        <v>100000</v>
      </c>
      <c r="L51" s="148"/>
    </row>
    <row r="52" spans="1:12" s="50" customFormat="1" ht="16.5" customHeight="1">
      <c r="A52" s="62" t="s">
        <v>57</v>
      </c>
      <c r="B52" s="61" t="s">
        <v>58</v>
      </c>
      <c r="C52" s="67">
        <f aca="true" t="shared" si="14" ref="C52:L52">C57+C53+C54+C55+C56</f>
        <v>9928692</v>
      </c>
      <c r="D52" s="67">
        <f t="shared" si="14"/>
        <v>342000</v>
      </c>
      <c r="E52" s="67">
        <f t="shared" si="14"/>
        <v>342000</v>
      </c>
      <c r="F52" s="67">
        <f t="shared" si="14"/>
        <v>0</v>
      </c>
      <c r="G52" s="67">
        <f t="shared" si="14"/>
        <v>0</v>
      </c>
      <c r="H52" s="67">
        <f t="shared" si="14"/>
        <v>0</v>
      </c>
      <c r="I52" s="67">
        <f t="shared" si="14"/>
        <v>0</v>
      </c>
      <c r="J52" s="67">
        <f t="shared" si="14"/>
        <v>342000</v>
      </c>
      <c r="K52" s="67">
        <f t="shared" si="14"/>
        <v>342000</v>
      </c>
      <c r="L52" s="67">
        <f t="shared" si="14"/>
        <v>0</v>
      </c>
    </row>
    <row r="53" spans="1:12" s="50" customFormat="1" ht="66" customHeight="1">
      <c r="A53" s="150"/>
      <c r="B53" s="216" t="s">
        <v>122</v>
      </c>
      <c r="C53" s="152">
        <v>2337008</v>
      </c>
      <c r="D53" s="152">
        <v>10000</v>
      </c>
      <c r="E53" s="152">
        <v>10000</v>
      </c>
      <c r="F53" s="153"/>
      <c r="G53" s="153"/>
      <c r="H53" s="153"/>
      <c r="I53" s="153"/>
      <c r="J53" s="224">
        <v>10000</v>
      </c>
      <c r="K53" s="242">
        <v>10000</v>
      </c>
      <c r="L53" s="148">
        <f>100000-100000</f>
        <v>0</v>
      </c>
    </row>
    <row r="54" spans="1:12" s="50" customFormat="1" ht="55.5" customHeight="1">
      <c r="A54" s="150"/>
      <c r="B54" s="151" t="s">
        <v>123</v>
      </c>
      <c r="C54" s="152">
        <v>2136126</v>
      </c>
      <c r="D54" s="152">
        <v>10000</v>
      </c>
      <c r="E54" s="152">
        <v>10000</v>
      </c>
      <c r="F54" s="152"/>
      <c r="G54" s="152"/>
      <c r="H54" s="152"/>
      <c r="I54" s="152"/>
      <c r="J54" s="152">
        <v>10000</v>
      </c>
      <c r="K54" s="243">
        <v>10000</v>
      </c>
      <c r="L54" s="148">
        <f>100000-100000</f>
        <v>0</v>
      </c>
    </row>
    <row r="55" spans="1:12" s="50" customFormat="1" ht="51.75" customHeight="1">
      <c r="A55" s="150"/>
      <c r="B55" s="151" t="s">
        <v>124</v>
      </c>
      <c r="C55" s="152">
        <v>2414668</v>
      </c>
      <c r="D55" s="180">
        <v>10000</v>
      </c>
      <c r="E55" s="180">
        <v>10000</v>
      </c>
      <c r="F55" s="181"/>
      <c r="G55" s="181"/>
      <c r="H55" s="181"/>
      <c r="I55" s="181"/>
      <c r="J55" s="152">
        <v>10000</v>
      </c>
      <c r="K55" s="243">
        <v>10000</v>
      </c>
      <c r="L55" s="148">
        <f>100000-100000</f>
        <v>0</v>
      </c>
    </row>
    <row r="56" spans="1:12" s="50" customFormat="1" ht="64.5" customHeight="1">
      <c r="A56" s="179"/>
      <c r="B56" s="151" t="s">
        <v>125</v>
      </c>
      <c r="C56" s="180">
        <v>2353699</v>
      </c>
      <c r="D56" s="180">
        <v>10000</v>
      </c>
      <c r="E56" s="180">
        <v>10000</v>
      </c>
      <c r="F56" s="153"/>
      <c r="G56" s="181"/>
      <c r="H56" s="181"/>
      <c r="I56" s="181"/>
      <c r="J56" s="180">
        <v>10000</v>
      </c>
      <c r="K56" s="244">
        <v>10000</v>
      </c>
      <c r="L56" s="148">
        <f>100000-100000</f>
        <v>0</v>
      </c>
    </row>
    <row r="57" spans="1:12" s="138" customFormat="1" ht="59.25" customHeight="1">
      <c r="A57" s="133"/>
      <c r="B57" s="134" t="s">
        <v>114</v>
      </c>
      <c r="C57" s="135">
        <v>687191</v>
      </c>
      <c r="D57" s="136">
        <v>302000</v>
      </c>
      <c r="E57" s="136">
        <v>302000</v>
      </c>
      <c r="F57" s="137"/>
      <c r="G57" s="137"/>
      <c r="H57" s="137"/>
      <c r="I57" s="137"/>
      <c r="J57" s="136">
        <v>302000</v>
      </c>
      <c r="K57" s="254">
        <v>302000</v>
      </c>
      <c r="L57" s="291"/>
    </row>
    <row r="58" spans="1:12" s="50" customFormat="1" ht="13.5" customHeight="1">
      <c r="A58" s="89" t="s">
        <v>52</v>
      </c>
      <c r="B58" s="229" t="s">
        <v>53</v>
      </c>
      <c r="C58" s="230">
        <f>C76+C77+C78+C79+C80+C81+C82+C83+C84+C59+C65+C66+C64+C75+C74+C73+C72+C71+C70+C69+C68+C67+C60+C61+C63+C62</f>
        <v>821867</v>
      </c>
      <c r="D58" s="230">
        <f>D76+D77+D78+D79+D80+D81+D82+D83+D84+D59+D65+D66+D64+D75+D74+D73+D72+D71+D70+D69+D68+D67+D60+D61+D63+D62</f>
        <v>462592</v>
      </c>
      <c r="E58" s="230">
        <f aca="true" t="shared" si="15" ref="E58:K58">E76+E77+E78+E79+E80+E81+E82+E83+E84+E59+E65+E66+E64+E75+E74+E73+E72+E71+E70+E69+E68+E67+E60+E61+E63+E62</f>
        <v>462592</v>
      </c>
      <c r="F58" s="230">
        <f t="shared" si="15"/>
        <v>0</v>
      </c>
      <c r="G58" s="230">
        <f t="shared" si="15"/>
        <v>0</v>
      </c>
      <c r="H58" s="230">
        <f t="shared" si="15"/>
        <v>0</v>
      </c>
      <c r="I58" s="230">
        <f t="shared" si="15"/>
        <v>0</v>
      </c>
      <c r="J58" s="230">
        <f t="shared" si="15"/>
        <v>462592</v>
      </c>
      <c r="K58" s="230">
        <f t="shared" si="15"/>
        <v>462592</v>
      </c>
      <c r="L58" s="230">
        <f>L76+L77+L78+L79+L80+L81+L82+L83+L84+L59+L65+L66+L64+L75+L74+L73+L72+L71+L70+L69+L68+L67+L60+L61+L63</f>
        <v>0</v>
      </c>
    </row>
    <row r="59" spans="1:12" s="50" customFormat="1" ht="13.5" customHeight="1">
      <c r="A59" s="228"/>
      <c r="B59" s="75" t="s">
        <v>120</v>
      </c>
      <c r="C59" s="64">
        <v>30000</v>
      </c>
      <c r="D59" s="64">
        <v>30000</v>
      </c>
      <c r="E59" s="64">
        <v>30000</v>
      </c>
      <c r="F59" s="64"/>
      <c r="G59" s="64"/>
      <c r="H59" s="64"/>
      <c r="I59" s="64"/>
      <c r="J59" s="64">
        <v>30000</v>
      </c>
      <c r="K59" s="255">
        <v>30000</v>
      </c>
      <c r="L59" s="64"/>
    </row>
    <row r="60" spans="1:12" s="50" customFormat="1" ht="32.25" customHeight="1">
      <c r="A60" s="150"/>
      <c r="B60" s="198" t="s">
        <v>74</v>
      </c>
      <c r="C60" s="152">
        <v>289667</v>
      </c>
      <c r="D60" s="180">
        <v>88808</v>
      </c>
      <c r="E60" s="180">
        <v>88808</v>
      </c>
      <c r="F60" s="306"/>
      <c r="G60" s="306"/>
      <c r="H60" s="306"/>
      <c r="I60" s="306"/>
      <c r="J60" s="180">
        <v>88808</v>
      </c>
      <c r="K60" s="244">
        <v>88808</v>
      </c>
      <c r="L60" s="148"/>
    </row>
    <row r="61" spans="1:12" s="50" customFormat="1" ht="48.75" customHeight="1">
      <c r="A61" s="228"/>
      <c r="B61" s="63" t="s">
        <v>148</v>
      </c>
      <c r="C61" s="64">
        <v>40000</v>
      </c>
      <c r="D61" s="64">
        <v>40000</v>
      </c>
      <c r="E61" s="64">
        <v>40000</v>
      </c>
      <c r="F61" s="64"/>
      <c r="G61" s="64"/>
      <c r="H61" s="64"/>
      <c r="I61" s="64"/>
      <c r="J61" s="64">
        <v>40000</v>
      </c>
      <c r="K61" s="255">
        <v>40000</v>
      </c>
      <c r="L61" s="64"/>
    </row>
    <row r="62" spans="1:12" s="50" customFormat="1" ht="48.75" customHeight="1">
      <c r="A62" s="228"/>
      <c r="B62" s="63" t="s">
        <v>149</v>
      </c>
      <c r="C62" s="64">
        <v>150000</v>
      </c>
      <c r="D62" s="64">
        <v>150000</v>
      </c>
      <c r="E62" s="64">
        <v>150000</v>
      </c>
      <c r="F62" s="64"/>
      <c r="G62" s="64"/>
      <c r="H62" s="64"/>
      <c r="I62" s="64"/>
      <c r="J62" s="64">
        <v>150000</v>
      </c>
      <c r="K62" s="255">
        <v>150000</v>
      </c>
      <c r="L62" s="64"/>
    </row>
    <row r="63" spans="1:12" s="50" customFormat="1" ht="51" customHeight="1">
      <c r="A63" s="228"/>
      <c r="B63" s="63" t="s">
        <v>149</v>
      </c>
      <c r="C63" s="64">
        <v>10000</v>
      </c>
      <c r="D63" s="64">
        <v>10000</v>
      </c>
      <c r="E63" s="64">
        <v>10000</v>
      </c>
      <c r="F63" s="64"/>
      <c r="G63" s="64"/>
      <c r="H63" s="64"/>
      <c r="I63" s="64"/>
      <c r="J63" s="64">
        <v>10000</v>
      </c>
      <c r="K63" s="255">
        <v>10000</v>
      </c>
      <c r="L63" s="64"/>
    </row>
    <row r="64" spans="1:12" s="50" customFormat="1" ht="45.75" customHeight="1">
      <c r="A64" s="139"/>
      <c r="B64" s="140" t="s">
        <v>88</v>
      </c>
      <c r="C64" s="146">
        <v>30000</v>
      </c>
      <c r="D64" s="146">
        <v>30000</v>
      </c>
      <c r="E64" s="146">
        <v>30000</v>
      </c>
      <c r="F64" s="158"/>
      <c r="G64" s="158"/>
      <c r="H64" s="158"/>
      <c r="I64" s="158"/>
      <c r="J64" s="146">
        <v>30000</v>
      </c>
      <c r="K64" s="245">
        <v>30000</v>
      </c>
      <c r="L64" s="288"/>
    </row>
    <row r="65" spans="1:12" s="50" customFormat="1" ht="58.5" customHeight="1">
      <c r="A65" s="139"/>
      <c r="B65" s="140" t="s">
        <v>126</v>
      </c>
      <c r="C65" s="146">
        <v>36100</v>
      </c>
      <c r="D65" s="146">
        <v>8000</v>
      </c>
      <c r="E65" s="146">
        <v>8000</v>
      </c>
      <c r="F65" s="146"/>
      <c r="G65" s="146"/>
      <c r="H65" s="146"/>
      <c r="I65" s="146"/>
      <c r="J65" s="146">
        <v>8000</v>
      </c>
      <c r="K65" s="245">
        <v>8000</v>
      </c>
      <c r="L65" s="159"/>
    </row>
    <row r="66" spans="1:12" s="50" customFormat="1" ht="56.25" customHeight="1">
      <c r="A66" s="139"/>
      <c r="B66" s="140" t="s">
        <v>138</v>
      </c>
      <c r="C66" s="146">
        <v>49800</v>
      </c>
      <c r="D66" s="146">
        <v>11000</v>
      </c>
      <c r="E66" s="146">
        <v>11000</v>
      </c>
      <c r="F66" s="146"/>
      <c r="G66" s="146"/>
      <c r="H66" s="146"/>
      <c r="I66" s="146"/>
      <c r="J66" s="146">
        <v>11000</v>
      </c>
      <c r="K66" s="245">
        <v>11000</v>
      </c>
      <c r="L66" s="159"/>
    </row>
    <row r="67" spans="1:12" s="50" customFormat="1" ht="66" customHeight="1">
      <c r="A67" s="139"/>
      <c r="B67" s="140" t="s">
        <v>90</v>
      </c>
      <c r="C67" s="146">
        <v>51900</v>
      </c>
      <c r="D67" s="146">
        <v>12000</v>
      </c>
      <c r="E67" s="146">
        <v>12000</v>
      </c>
      <c r="F67" s="146"/>
      <c r="G67" s="146"/>
      <c r="H67" s="146"/>
      <c r="I67" s="146"/>
      <c r="J67" s="146">
        <v>12000</v>
      </c>
      <c r="K67" s="245">
        <v>12000</v>
      </c>
      <c r="L67" s="159"/>
    </row>
    <row r="68" spans="1:12" s="50" customFormat="1" ht="58.5" customHeight="1">
      <c r="A68" s="139"/>
      <c r="B68" s="140" t="s">
        <v>91</v>
      </c>
      <c r="C68" s="146">
        <v>46200</v>
      </c>
      <c r="D68" s="146">
        <v>9000</v>
      </c>
      <c r="E68" s="146">
        <v>9000</v>
      </c>
      <c r="F68" s="146"/>
      <c r="G68" s="146"/>
      <c r="H68" s="146"/>
      <c r="I68" s="146"/>
      <c r="J68" s="146">
        <v>9000</v>
      </c>
      <c r="K68" s="245">
        <v>9000</v>
      </c>
      <c r="L68" s="159"/>
    </row>
    <row r="69" spans="1:12" s="50" customFormat="1" ht="60.75" customHeight="1">
      <c r="A69" s="139"/>
      <c r="B69" s="140" t="s">
        <v>145</v>
      </c>
      <c r="C69" s="146">
        <v>8000</v>
      </c>
      <c r="D69" s="146">
        <v>8000</v>
      </c>
      <c r="E69" s="146">
        <v>8000</v>
      </c>
      <c r="F69" s="146"/>
      <c r="G69" s="146"/>
      <c r="H69" s="146"/>
      <c r="I69" s="146"/>
      <c r="J69" s="146">
        <v>8000</v>
      </c>
      <c r="K69" s="245">
        <v>8000</v>
      </c>
      <c r="L69" s="159"/>
    </row>
    <row r="70" spans="1:12" s="50" customFormat="1" ht="72" customHeight="1">
      <c r="A70" s="139"/>
      <c r="B70" s="140" t="s">
        <v>92</v>
      </c>
      <c r="C70" s="146">
        <v>8000</v>
      </c>
      <c r="D70" s="146">
        <v>8000</v>
      </c>
      <c r="E70" s="146">
        <v>8000</v>
      </c>
      <c r="F70" s="146"/>
      <c r="G70" s="146"/>
      <c r="H70" s="146"/>
      <c r="I70" s="146"/>
      <c r="J70" s="146">
        <v>8000</v>
      </c>
      <c r="K70" s="245">
        <v>8000</v>
      </c>
      <c r="L70" s="159"/>
    </row>
    <row r="71" spans="1:12" s="50" customFormat="1" ht="63.75" customHeight="1">
      <c r="A71" s="139"/>
      <c r="B71" s="140" t="s">
        <v>93</v>
      </c>
      <c r="C71" s="146">
        <v>8000</v>
      </c>
      <c r="D71" s="146">
        <v>8000</v>
      </c>
      <c r="E71" s="146">
        <v>8000</v>
      </c>
      <c r="F71" s="146"/>
      <c r="G71" s="146"/>
      <c r="H71" s="146"/>
      <c r="I71" s="146"/>
      <c r="J71" s="146">
        <v>8000</v>
      </c>
      <c r="K71" s="245">
        <v>8000</v>
      </c>
      <c r="L71" s="159"/>
    </row>
    <row r="72" spans="1:12" s="50" customFormat="1" ht="66" customHeight="1">
      <c r="A72" s="139"/>
      <c r="B72" s="140" t="s">
        <v>94</v>
      </c>
      <c r="C72" s="146">
        <v>8000</v>
      </c>
      <c r="D72" s="146">
        <v>8000</v>
      </c>
      <c r="E72" s="146">
        <v>8000</v>
      </c>
      <c r="F72" s="146"/>
      <c r="G72" s="146"/>
      <c r="H72" s="146"/>
      <c r="I72" s="146"/>
      <c r="J72" s="146">
        <v>8000</v>
      </c>
      <c r="K72" s="245">
        <v>8000</v>
      </c>
      <c r="L72" s="159"/>
    </row>
    <row r="73" spans="1:12" s="50" customFormat="1" ht="58.5" customHeight="1">
      <c r="A73" s="139"/>
      <c r="B73" s="145" t="s">
        <v>98</v>
      </c>
      <c r="C73" s="146">
        <v>2000</v>
      </c>
      <c r="D73" s="146">
        <v>2000</v>
      </c>
      <c r="E73" s="146">
        <v>2000</v>
      </c>
      <c r="F73" s="146"/>
      <c r="G73" s="146"/>
      <c r="H73" s="146"/>
      <c r="I73" s="146"/>
      <c r="J73" s="146">
        <v>2000</v>
      </c>
      <c r="K73" s="245">
        <v>2000</v>
      </c>
      <c r="L73" s="159"/>
    </row>
    <row r="74" spans="1:12" s="50" customFormat="1" ht="56.25" customHeight="1">
      <c r="A74" s="139"/>
      <c r="B74" s="145" t="s">
        <v>99</v>
      </c>
      <c r="C74" s="146">
        <v>2000</v>
      </c>
      <c r="D74" s="146">
        <v>2000</v>
      </c>
      <c r="E74" s="146">
        <v>2000</v>
      </c>
      <c r="F74" s="146"/>
      <c r="G74" s="146"/>
      <c r="H74" s="146"/>
      <c r="I74" s="146"/>
      <c r="J74" s="146">
        <v>2000</v>
      </c>
      <c r="K74" s="245">
        <v>2000</v>
      </c>
      <c r="L74" s="159"/>
    </row>
    <row r="75" spans="1:12" s="50" customFormat="1" ht="47.25" customHeight="1">
      <c r="A75" s="160"/>
      <c r="B75" s="145" t="s">
        <v>100</v>
      </c>
      <c r="C75" s="146">
        <v>2000</v>
      </c>
      <c r="D75" s="146">
        <v>2000</v>
      </c>
      <c r="E75" s="146">
        <v>2000</v>
      </c>
      <c r="F75" s="141"/>
      <c r="G75" s="141"/>
      <c r="H75" s="141"/>
      <c r="I75" s="141"/>
      <c r="J75" s="146">
        <v>2000</v>
      </c>
      <c r="K75" s="245">
        <v>2000</v>
      </c>
      <c r="L75" s="161"/>
    </row>
    <row r="76" spans="1:12" s="50" customFormat="1" ht="65.25" customHeight="1">
      <c r="A76" s="77"/>
      <c r="B76" s="90" t="s">
        <v>75</v>
      </c>
      <c r="C76" s="81">
        <v>16500</v>
      </c>
      <c r="D76" s="81">
        <v>12000</v>
      </c>
      <c r="E76" s="81">
        <v>12000</v>
      </c>
      <c r="F76" s="107"/>
      <c r="G76" s="107"/>
      <c r="H76" s="107"/>
      <c r="I76" s="107"/>
      <c r="J76" s="81">
        <v>12000</v>
      </c>
      <c r="K76" s="256">
        <v>12000</v>
      </c>
      <c r="L76" s="69"/>
    </row>
    <row r="77" spans="1:12" s="191" customFormat="1" ht="69.75" customHeight="1">
      <c r="A77" s="187"/>
      <c r="B77" s="188" t="s">
        <v>76</v>
      </c>
      <c r="C77" s="189">
        <v>15000</v>
      </c>
      <c r="D77" s="189">
        <v>5084</v>
      </c>
      <c r="E77" s="189">
        <v>5084</v>
      </c>
      <c r="F77" s="190"/>
      <c r="G77" s="190"/>
      <c r="H77" s="190"/>
      <c r="I77" s="190"/>
      <c r="J77" s="189">
        <v>5084</v>
      </c>
      <c r="K77" s="257">
        <v>5084</v>
      </c>
      <c r="L77" s="292"/>
    </row>
    <row r="78" spans="1:12" s="138" customFormat="1" ht="57.75" customHeight="1">
      <c r="A78" s="139"/>
      <c r="B78" s="140" t="s">
        <v>77</v>
      </c>
      <c r="C78" s="146">
        <v>1700</v>
      </c>
      <c r="D78" s="146">
        <v>1700</v>
      </c>
      <c r="E78" s="146">
        <v>1700</v>
      </c>
      <c r="F78" s="181"/>
      <c r="G78" s="181"/>
      <c r="H78" s="181"/>
      <c r="I78" s="181"/>
      <c r="J78" s="146">
        <v>1700</v>
      </c>
      <c r="K78" s="245">
        <v>1700</v>
      </c>
      <c r="L78" s="288"/>
    </row>
    <row r="79" spans="1:12" s="191" customFormat="1" ht="58.5" customHeight="1">
      <c r="A79" s="192"/>
      <c r="B79" s="193" t="s">
        <v>130</v>
      </c>
      <c r="C79" s="189">
        <v>6000</v>
      </c>
      <c r="D79" s="189">
        <v>6000</v>
      </c>
      <c r="E79" s="189">
        <v>6000</v>
      </c>
      <c r="F79" s="189"/>
      <c r="G79" s="189"/>
      <c r="H79" s="189"/>
      <c r="I79" s="189"/>
      <c r="J79" s="189">
        <v>6000</v>
      </c>
      <c r="K79" s="257">
        <v>6000</v>
      </c>
      <c r="L79" s="194"/>
    </row>
    <row r="80" spans="1:12" s="191" customFormat="1" ht="58.5" customHeight="1">
      <c r="A80" s="192"/>
      <c r="B80" s="193" t="s">
        <v>139</v>
      </c>
      <c r="C80" s="189">
        <v>1000</v>
      </c>
      <c r="D80" s="189">
        <v>1000</v>
      </c>
      <c r="E80" s="189">
        <v>1000</v>
      </c>
      <c r="F80" s="189"/>
      <c r="G80" s="189"/>
      <c r="H80" s="189"/>
      <c r="I80" s="189"/>
      <c r="J80" s="189">
        <v>1000</v>
      </c>
      <c r="K80" s="257">
        <v>1000</v>
      </c>
      <c r="L80" s="194"/>
    </row>
    <row r="81" spans="1:12" s="191" customFormat="1" ht="58.5" customHeight="1">
      <c r="A81" s="192"/>
      <c r="B81" s="193" t="s">
        <v>140</v>
      </c>
      <c r="C81" s="189">
        <v>1500</v>
      </c>
      <c r="D81" s="189">
        <v>1500</v>
      </c>
      <c r="E81" s="189">
        <v>1500</v>
      </c>
      <c r="F81" s="189"/>
      <c r="G81" s="189"/>
      <c r="H81" s="189"/>
      <c r="I81" s="189"/>
      <c r="J81" s="189">
        <v>1500</v>
      </c>
      <c r="K81" s="257">
        <v>1500</v>
      </c>
      <c r="L81" s="194"/>
    </row>
    <row r="82" spans="1:12" s="191" customFormat="1" ht="58.5" customHeight="1">
      <c r="A82" s="192"/>
      <c r="B82" s="193" t="s">
        <v>142</v>
      </c>
      <c r="C82" s="189">
        <v>1500</v>
      </c>
      <c r="D82" s="189">
        <v>1500</v>
      </c>
      <c r="E82" s="189">
        <v>1500</v>
      </c>
      <c r="F82" s="189"/>
      <c r="G82" s="189"/>
      <c r="H82" s="189"/>
      <c r="I82" s="189"/>
      <c r="J82" s="189">
        <v>1500</v>
      </c>
      <c r="K82" s="257">
        <v>1500</v>
      </c>
      <c r="L82" s="194"/>
    </row>
    <row r="83" spans="1:12" s="191" customFormat="1" ht="60.75" customHeight="1">
      <c r="A83" s="192"/>
      <c r="B83" s="193" t="s">
        <v>144</v>
      </c>
      <c r="C83" s="189">
        <v>5000</v>
      </c>
      <c r="D83" s="189">
        <v>5000</v>
      </c>
      <c r="E83" s="189">
        <v>5000</v>
      </c>
      <c r="F83" s="189"/>
      <c r="G83" s="189"/>
      <c r="H83" s="189"/>
      <c r="I83" s="189"/>
      <c r="J83" s="189">
        <v>5000</v>
      </c>
      <c r="K83" s="257">
        <v>5000</v>
      </c>
      <c r="L83" s="194"/>
    </row>
    <row r="84" spans="1:12" s="138" customFormat="1" ht="48.75" customHeight="1">
      <c r="A84" s="133"/>
      <c r="B84" s="195" t="s">
        <v>143</v>
      </c>
      <c r="C84" s="196">
        <v>2000</v>
      </c>
      <c r="D84" s="196">
        <v>2000</v>
      </c>
      <c r="E84" s="196">
        <v>2000</v>
      </c>
      <c r="F84" s="135"/>
      <c r="G84" s="136"/>
      <c r="H84" s="136"/>
      <c r="I84" s="136"/>
      <c r="J84" s="196">
        <v>2000</v>
      </c>
      <c r="K84" s="258">
        <v>2000</v>
      </c>
      <c r="L84" s="169"/>
    </row>
    <row r="85" spans="1:12" s="50" customFormat="1" ht="17.25" customHeight="1">
      <c r="A85" s="65" t="s">
        <v>89</v>
      </c>
      <c r="B85" s="165"/>
      <c r="C85" s="166">
        <f>C86+C88</f>
        <v>42000</v>
      </c>
      <c r="D85" s="166">
        <f aca="true" t="shared" si="16" ref="D85:K85">D86+D88</f>
        <v>42000</v>
      </c>
      <c r="E85" s="166">
        <f t="shared" si="16"/>
        <v>42000</v>
      </c>
      <c r="F85" s="166">
        <f t="shared" si="16"/>
        <v>0</v>
      </c>
      <c r="G85" s="166">
        <f t="shared" si="16"/>
        <v>0</v>
      </c>
      <c r="H85" s="166">
        <f t="shared" si="16"/>
        <v>0</v>
      </c>
      <c r="I85" s="166">
        <f t="shared" si="16"/>
        <v>0</v>
      </c>
      <c r="J85" s="166">
        <f t="shared" si="16"/>
        <v>42000</v>
      </c>
      <c r="K85" s="259">
        <f t="shared" si="16"/>
        <v>42000</v>
      </c>
      <c r="L85" s="167"/>
    </row>
    <row r="86" spans="1:12" s="50" customFormat="1" ht="17.25" customHeight="1">
      <c r="A86" s="163" t="s">
        <v>104</v>
      </c>
      <c r="B86" s="164"/>
      <c r="C86" s="170">
        <f>C87</f>
        <v>40000</v>
      </c>
      <c r="D86" s="170">
        <f aca="true" t="shared" si="17" ref="D86:K86">D87</f>
        <v>40000</v>
      </c>
      <c r="E86" s="170">
        <f t="shared" si="17"/>
        <v>40000</v>
      </c>
      <c r="F86" s="170">
        <f t="shared" si="17"/>
        <v>0</v>
      </c>
      <c r="G86" s="170">
        <f t="shared" si="17"/>
        <v>0</v>
      </c>
      <c r="H86" s="170">
        <f t="shared" si="17"/>
        <v>0</v>
      </c>
      <c r="I86" s="170">
        <f t="shared" si="17"/>
        <v>0</v>
      </c>
      <c r="J86" s="170">
        <f t="shared" si="17"/>
        <v>40000</v>
      </c>
      <c r="K86" s="260">
        <f t="shared" si="17"/>
        <v>40000</v>
      </c>
      <c r="L86" s="94"/>
    </row>
    <row r="87" spans="1:12" s="138" customFormat="1" ht="28.5" customHeight="1">
      <c r="A87" s="157"/>
      <c r="B87" s="145" t="s">
        <v>117</v>
      </c>
      <c r="C87" s="168">
        <v>40000</v>
      </c>
      <c r="D87" s="168">
        <v>40000</v>
      </c>
      <c r="E87" s="168">
        <v>40000</v>
      </c>
      <c r="F87" s="147"/>
      <c r="G87" s="147"/>
      <c r="H87" s="147"/>
      <c r="I87" s="147"/>
      <c r="J87" s="168">
        <v>40000</v>
      </c>
      <c r="K87" s="261">
        <v>40000</v>
      </c>
      <c r="L87" s="169"/>
    </row>
    <row r="88" spans="1:12" s="50" customFormat="1" ht="17.25" customHeight="1">
      <c r="A88" s="60" t="s">
        <v>52</v>
      </c>
      <c r="B88" s="171" t="s">
        <v>53</v>
      </c>
      <c r="C88" s="156">
        <f>C90+C89</f>
        <v>2000</v>
      </c>
      <c r="D88" s="156">
        <f aca="true" t="shared" si="18" ref="D88:K88">D90+D89</f>
        <v>2000</v>
      </c>
      <c r="E88" s="156">
        <f t="shared" si="18"/>
        <v>2000</v>
      </c>
      <c r="F88" s="156">
        <f t="shared" si="18"/>
        <v>0</v>
      </c>
      <c r="G88" s="156">
        <f t="shared" si="18"/>
        <v>0</v>
      </c>
      <c r="H88" s="156">
        <f t="shared" si="18"/>
        <v>0</v>
      </c>
      <c r="I88" s="156">
        <f t="shared" si="18"/>
        <v>0</v>
      </c>
      <c r="J88" s="156">
        <f t="shared" si="18"/>
        <v>2000</v>
      </c>
      <c r="K88" s="262">
        <f t="shared" si="18"/>
        <v>2000</v>
      </c>
      <c r="L88" s="75"/>
    </row>
    <row r="89" spans="1:12" s="50" customFormat="1" ht="27.75" customHeight="1">
      <c r="A89" s="175"/>
      <c r="B89" s="63" t="s">
        <v>106</v>
      </c>
      <c r="C89" s="88">
        <v>1000</v>
      </c>
      <c r="D89" s="88">
        <v>1000</v>
      </c>
      <c r="E89" s="88">
        <v>1000</v>
      </c>
      <c r="F89" s="78"/>
      <c r="G89" s="78"/>
      <c r="H89" s="78"/>
      <c r="I89" s="78"/>
      <c r="J89" s="88">
        <v>1000</v>
      </c>
      <c r="K89" s="2">
        <v>1000</v>
      </c>
      <c r="L89" s="75"/>
    </row>
    <row r="90" spans="1:12" s="50" customFormat="1" ht="29.25" customHeight="1">
      <c r="A90" s="70"/>
      <c r="B90" s="63" t="s">
        <v>107</v>
      </c>
      <c r="C90" s="88">
        <v>1000</v>
      </c>
      <c r="D90" s="88">
        <v>1000</v>
      </c>
      <c r="E90" s="88">
        <v>1000</v>
      </c>
      <c r="F90" s="78"/>
      <c r="G90" s="78"/>
      <c r="H90" s="78"/>
      <c r="I90" s="78"/>
      <c r="J90" s="88">
        <v>1000</v>
      </c>
      <c r="K90" s="2">
        <v>1000</v>
      </c>
      <c r="L90" s="75"/>
    </row>
    <row r="91" spans="1:12" s="50" customFormat="1" ht="23.25" customHeight="1">
      <c r="A91" s="71" t="s">
        <v>60</v>
      </c>
      <c r="B91" s="96"/>
      <c r="C91" s="83">
        <f>C94+C95</f>
        <v>150000</v>
      </c>
      <c r="D91" s="83">
        <f>D94+D95</f>
        <v>150000</v>
      </c>
      <c r="E91" s="83">
        <f>E94+E95</f>
        <v>150000</v>
      </c>
      <c r="F91" s="83"/>
      <c r="G91" s="83"/>
      <c r="H91" s="83"/>
      <c r="I91" s="83"/>
      <c r="J91" s="83">
        <f>J94+J95</f>
        <v>150000</v>
      </c>
      <c r="K91" s="97">
        <f>K94+K95</f>
        <v>150000</v>
      </c>
      <c r="L91" s="3"/>
    </row>
    <row r="92" spans="1:12" s="50" customFormat="1" ht="15" customHeight="1">
      <c r="A92" s="30" t="s">
        <v>59</v>
      </c>
      <c r="B92" s="32" t="s">
        <v>48</v>
      </c>
      <c r="C92" s="84">
        <v>0</v>
      </c>
      <c r="D92" s="84">
        <v>0</v>
      </c>
      <c r="E92" s="84">
        <v>0</v>
      </c>
      <c r="F92" s="84"/>
      <c r="G92" s="84"/>
      <c r="H92" s="84"/>
      <c r="I92" s="84"/>
      <c r="J92" s="84">
        <v>0</v>
      </c>
      <c r="K92" s="98">
        <v>0</v>
      </c>
      <c r="L92" s="80"/>
    </row>
    <row r="93" spans="1:12" s="36" customFormat="1" ht="15" customHeight="1">
      <c r="A93" s="95" t="s">
        <v>52</v>
      </c>
      <c r="B93" s="89" t="s">
        <v>53</v>
      </c>
      <c r="C93" s="84">
        <f>C94+C95</f>
        <v>150000</v>
      </c>
      <c r="D93" s="84">
        <f>D94+D95</f>
        <v>150000</v>
      </c>
      <c r="E93" s="84">
        <f>E94+E95</f>
        <v>150000</v>
      </c>
      <c r="F93" s="46"/>
      <c r="G93" s="46"/>
      <c r="H93" s="46"/>
      <c r="I93" s="46"/>
      <c r="J93" s="99">
        <f>J94+J95</f>
        <v>150000</v>
      </c>
      <c r="K93" s="100">
        <f>K94+K95</f>
        <v>150000</v>
      </c>
      <c r="L93" s="80"/>
    </row>
    <row r="94" spans="1:12" s="138" customFormat="1" ht="55.5" customHeight="1">
      <c r="A94" s="199"/>
      <c r="B94" s="200" t="s">
        <v>101</v>
      </c>
      <c r="C94" s="152">
        <v>138000</v>
      </c>
      <c r="D94" s="152">
        <v>138000</v>
      </c>
      <c r="E94" s="152">
        <v>138000</v>
      </c>
      <c r="F94" s="180"/>
      <c r="G94" s="180"/>
      <c r="H94" s="180"/>
      <c r="I94" s="180"/>
      <c r="J94" s="152">
        <v>138000</v>
      </c>
      <c r="K94" s="243">
        <v>138000</v>
      </c>
      <c r="L94" s="148"/>
    </row>
    <row r="95" spans="1:12" s="138" customFormat="1" ht="27.75" customHeight="1">
      <c r="A95" s="201"/>
      <c r="B95" s="200" t="s">
        <v>69</v>
      </c>
      <c r="C95" s="152">
        <v>12000</v>
      </c>
      <c r="D95" s="152">
        <v>12000</v>
      </c>
      <c r="E95" s="152">
        <v>12000</v>
      </c>
      <c r="F95" s="180"/>
      <c r="G95" s="180"/>
      <c r="H95" s="180"/>
      <c r="I95" s="180"/>
      <c r="J95" s="152">
        <v>12000</v>
      </c>
      <c r="K95" s="243">
        <v>12000</v>
      </c>
      <c r="L95" s="184"/>
    </row>
    <row r="96" spans="1:12" s="50" customFormat="1" ht="15" customHeight="1">
      <c r="A96" s="101" t="s">
        <v>61</v>
      </c>
      <c r="B96" s="102"/>
      <c r="C96" s="37">
        <f aca="true" t="shared" si="19" ref="C96:L96">C97+C100+C104</f>
        <v>9691790</v>
      </c>
      <c r="D96" s="37">
        <f t="shared" si="19"/>
        <v>4235900</v>
      </c>
      <c r="E96" s="37">
        <f t="shared" si="19"/>
        <v>4235900</v>
      </c>
      <c r="F96" s="37">
        <f t="shared" si="19"/>
        <v>0</v>
      </c>
      <c r="G96" s="37">
        <f t="shared" si="19"/>
        <v>0</v>
      </c>
      <c r="H96" s="37">
        <f t="shared" si="19"/>
        <v>0</v>
      </c>
      <c r="I96" s="37">
        <f t="shared" si="19"/>
        <v>0</v>
      </c>
      <c r="J96" s="37">
        <f t="shared" si="19"/>
        <v>4235900</v>
      </c>
      <c r="K96" s="233">
        <f t="shared" si="19"/>
        <v>4235900</v>
      </c>
      <c r="L96" s="283">
        <f t="shared" si="19"/>
        <v>0</v>
      </c>
    </row>
    <row r="97" spans="1:12" s="50" customFormat="1" ht="21.75" customHeight="1">
      <c r="A97" s="58" t="s">
        <v>59</v>
      </c>
      <c r="B97" s="31" t="s">
        <v>56</v>
      </c>
      <c r="C97" s="38">
        <f>C98+C99</f>
        <v>1400000</v>
      </c>
      <c r="D97" s="38">
        <f aca="true" t="shared" si="20" ref="D97:L97">D98+D99</f>
        <v>1400000</v>
      </c>
      <c r="E97" s="38">
        <f t="shared" si="20"/>
        <v>1400000</v>
      </c>
      <c r="F97" s="38">
        <f t="shared" si="20"/>
        <v>0</v>
      </c>
      <c r="G97" s="38">
        <f t="shared" si="20"/>
        <v>0</v>
      </c>
      <c r="H97" s="38">
        <f t="shared" si="20"/>
        <v>0</v>
      </c>
      <c r="I97" s="38">
        <f t="shared" si="20"/>
        <v>0</v>
      </c>
      <c r="J97" s="38">
        <f t="shared" si="20"/>
        <v>1400000</v>
      </c>
      <c r="K97" s="234">
        <f t="shared" si="20"/>
        <v>1400000</v>
      </c>
      <c r="L97" s="68">
        <f t="shared" si="20"/>
        <v>0</v>
      </c>
    </row>
    <row r="98" spans="1:12" s="215" customFormat="1" ht="54.75" customHeight="1">
      <c r="A98" s="212"/>
      <c r="B98" s="213" t="s">
        <v>131</v>
      </c>
      <c r="C98" s="76">
        <v>1300000</v>
      </c>
      <c r="D98" s="76">
        <v>1300000</v>
      </c>
      <c r="E98" s="76">
        <v>1300000</v>
      </c>
      <c r="F98" s="214"/>
      <c r="G98" s="214"/>
      <c r="H98" s="214"/>
      <c r="I98" s="214"/>
      <c r="J98" s="76">
        <v>1300000</v>
      </c>
      <c r="K98" s="263">
        <v>1300000</v>
      </c>
      <c r="L98" s="293"/>
    </row>
    <row r="99" spans="1:12" s="36" customFormat="1" ht="26.25" customHeight="1">
      <c r="A99" s="14"/>
      <c r="B99" s="104" t="s">
        <v>78</v>
      </c>
      <c r="C99" s="105">
        <v>100000</v>
      </c>
      <c r="D99" s="105">
        <v>100000</v>
      </c>
      <c r="E99" s="105">
        <v>100000</v>
      </c>
      <c r="F99" s="105"/>
      <c r="G99" s="105"/>
      <c r="H99" s="105"/>
      <c r="I99" s="105"/>
      <c r="J99" s="105">
        <v>100000</v>
      </c>
      <c r="K99" s="264">
        <v>100000</v>
      </c>
      <c r="L99" s="294"/>
    </row>
    <row r="100" spans="1:12" s="36" customFormat="1" ht="16.5" customHeight="1">
      <c r="A100" s="106" t="s">
        <v>50</v>
      </c>
      <c r="B100" s="142" t="s">
        <v>62</v>
      </c>
      <c r="C100" s="143">
        <f>C103+C102+C101</f>
        <v>7959120</v>
      </c>
      <c r="D100" s="143">
        <f aca="true" t="shared" si="21" ref="D100:L100">D103+D102+D101</f>
        <v>2536000</v>
      </c>
      <c r="E100" s="143">
        <f t="shared" si="21"/>
        <v>2536000</v>
      </c>
      <c r="F100" s="143">
        <f t="shared" si="21"/>
        <v>0</v>
      </c>
      <c r="G100" s="143">
        <f t="shared" si="21"/>
        <v>0</v>
      </c>
      <c r="H100" s="143">
        <f t="shared" si="21"/>
        <v>0</v>
      </c>
      <c r="I100" s="143">
        <f t="shared" si="21"/>
        <v>0</v>
      </c>
      <c r="J100" s="143">
        <f t="shared" si="21"/>
        <v>2536000</v>
      </c>
      <c r="K100" s="265">
        <f t="shared" si="21"/>
        <v>2536000</v>
      </c>
      <c r="L100" s="79">
        <f t="shared" si="21"/>
        <v>0</v>
      </c>
    </row>
    <row r="101" spans="1:12" s="36" customFormat="1" ht="58.5" customHeight="1">
      <c r="A101" s="91"/>
      <c r="B101" s="174" t="s">
        <v>108</v>
      </c>
      <c r="C101" s="76">
        <v>1300000</v>
      </c>
      <c r="D101" s="76">
        <v>1300000</v>
      </c>
      <c r="E101" s="76">
        <v>1300000</v>
      </c>
      <c r="F101" s="43"/>
      <c r="G101" s="43"/>
      <c r="H101" s="43"/>
      <c r="I101" s="43"/>
      <c r="J101" s="76">
        <v>1300000</v>
      </c>
      <c r="K101" s="263">
        <v>1300000</v>
      </c>
      <c r="L101" s="92"/>
    </row>
    <row r="102" spans="1:12" s="149" customFormat="1" ht="129" customHeight="1">
      <c r="A102" s="144"/>
      <c r="B102" s="140" t="s">
        <v>135</v>
      </c>
      <c r="C102" s="202">
        <v>1184500</v>
      </c>
      <c r="D102" s="202">
        <v>136000</v>
      </c>
      <c r="E102" s="202">
        <v>136000</v>
      </c>
      <c r="F102" s="147"/>
      <c r="G102" s="147"/>
      <c r="H102" s="147"/>
      <c r="I102" s="147"/>
      <c r="J102" s="203">
        <v>136000</v>
      </c>
      <c r="K102" s="266">
        <v>136000</v>
      </c>
      <c r="L102" s="148"/>
    </row>
    <row r="103" spans="1:12" s="149" customFormat="1" ht="42.75" customHeight="1">
      <c r="A103" s="204"/>
      <c r="B103" s="205" t="s">
        <v>136</v>
      </c>
      <c r="C103" s="135">
        <f>5414620+60000</f>
        <v>5474620</v>
      </c>
      <c r="D103" s="136">
        <v>1100000</v>
      </c>
      <c r="E103" s="136">
        <v>1100000</v>
      </c>
      <c r="F103" s="158"/>
      <c r="G103" s="158"/>
      <c r="H103" s="158"/>
      <c r="I103" s="158"/>
      <c r="J103" s="136">
        <v>1100000</v>
      </c>
      <c r="K103" s="254">
        <v>1100000</v>
      </c>
      <c r="L103" s="148"/>
    </row>
    <row r="104" spans="1:12" s="50" customFormat="1" ht="13.5" customHeight="1">
      <c r="A104" s="95" t="s">
        <v>52</v>
      </c>
      <c r="B104" s="32" t="s">
        <v>53</v>
      </c>
      <c r="C104" s="84">
        <f>C106+C107+C108+C109+C110+C113+C114+C115+C116+C118+C117+C112+C111+C105</f>
        <v>332670</v>
      </c>
      <c r="D104" s="84">
        <f>D106+D107+D108+D109+D110+D113+D114+D115+D116+D118+D117+D112+D111+D105</f>
        <v>299900</v>
      </c>
      <c r="E104" s="84">
        <f>E106+E107+E108+E109+E110+E113+E114+E115+E116+E118+E117+E112+E111+E105</f>
        <v>299900</v>
      </c>
      <c r="F104" s="84">
        <f aca="true" t="shared" si="22" ref="F104:L104">F106+F107+F108+F109+F110+F113+F114+F115+F116+F118+F117+F112+F111+F105</f>
        <v>0</v>
      </c>
      <c r="G104" s="84">
        <f t="shared" si="22"/>
        <v>0</v>
      </c>
      <c r="H104" s="84">
        <f t="shared" si="22"/>
        <v>0</v>
      </c>
      <c r="I104" s="84">
        <f t="shared" si="22"/>
        <v>0</v>
      </c>
      <c r="J104" s="84">
        <f t="shared" si="22"/>
        <v>299900</v>
      </c>
      <c r="K104" s="98">
        <f t="shared" si="22"/>
        <v>299900</v>
      </c>
      <c r="L104" s="79">
        <f t="shared" si="22"/>
        <v>0</v>
      </c>
    </row>
    <row r="105" spans="1:12" s="50" customFormat="1" ht="36.75" customHeight="1">
      <c r="A105" s="209"/>
      <c r="B105" s="210" t="s">
        <v>105</v>
      </c>
      <c r="C105" s="211">
        <v>80000</v>
      </c>
      <c r="D105" s="211">
        <v>80000</v>
      </c>
      <c r="E105" s="211">
        <v>80000</v>
      </c>
      <c r="F105" s="211"/>
      <c r="G105" s="211"/>
      <c r="H105" s="211"/>
      <c r="I105" s="211"/>
      <c r="J105" s="211">
        <v>80000</v>
      </c>
      <c r="K105" s="267">
        <v>80000</v>
      </c>
      <c r="L105" s="293"/>
    </row>
    <row r="106" spans="1:12" s="50" customFormat="1" ht="42" customHeight="1">
      <c r="A106" s="39"/>
      <c r="B106" s="108" t="s">
        <v>71</v>
      </c>
      <c r="C106" s="87">
        <v>11500</v>
      </c>
      <c r="D106" s="76">
        <v>8000</v>
      </c>
      <c r="E106" s="76">
        <v>8000</v>
      </c>
      <c r="F106" s="43"/>
      <c r="G106" s="43"/>
      <c r="H106" s="43"/>
      <c r="I106" s="43"/>
      <c r="J106" s="76">
        <v>8000</v>
      </c>
      <c r="K106" s="263">
        <v>8000</v>
      </c>
      <c r="L106" s="92"/>
    </row>
    <row r="107" spans="1:12" ht="48" customHeight="1">
      <c r="A107" s="85"/>
      <c r="B107" s="103" t="s">
        <v>70</v>
      </c>
      <c r="C107" s="109">
        <v>39270</v>
      </c>
      <c r="D107" s="110">
        <v>10000</v>
      </c>
      <c r="E107" s="110">
        <v>10000</v>
      </c>
      <c r="F107" s="53"/>
      <c r="G107" s="53"/>
      <c r="H107" s="53"/>
      <c r="I107" s="53"/>
      <c r="J107" s="110">
        <v>10000</v>
      </c>
      <c r="K107" s="268">
        <v>10000</v>
      </c>
      <c r="L107" s="92"/>
    </row>
    <row r="108" spans="1:12" ht="36" customHeight="1">
      <c r="A108" s="85"/>
      <c r="B108" s="103" t="s">
        <v>95</v>
      </c>
      <c r="C108" s="109">
        <v>60000</v>
      </c>
      <c r="D108" s="110">
        <v>60000</v>
      </c>
      <c r="E108" s="110">
        <v>60000</v>
      </c>
      <c r="F108" s="53"/>
      <c r="G108" s="53"/>
      <c r="H108" s="53"/>
      <c r="I108" s="53"/>
      <c r="J108" s="110">
        <v>60000</v>
      </c>
      <c r="K108" s="268">
        <v>60000</v>
      </c>
      <c r="L108" s="92"/>
    </row>
    <row r="109" spans="1:12" ht="48" customHeight="1">
      <c r="A109" s="85"/>
      <c r="B109" s="103" t="s">
        <v>137</v>
      </c>
      <c r="C109" s="109">
        <v>65000</v>
      </c>
      <c r="D109" s="110">
        <v>65000</v>
      </c>
      <c r="E109" s="110">
        <v>65000</v>
      </c>
      <c r="F109" s="53"/>
      <c r="G109" s="53"/>
      <c r="H109" s="53"/>
      <c r="I109" s="53"/>
      <c r="J109" s="110">
        <v>65000</v>
      </c>
      <c r="K109" s="268">
        <v>65000</v>
      </c>
      <c r="L109" s="92"/>
    </row>
    <row r="110" spans="1:12" s="50" customFormat="1" ht="47.25" customHeight="1">
      <c r="A110" s="85"/>
      <c r="B110" s="103" t="s">
        <v>72</v>
      </c>
      <c r="C110" s="109">
        <v>17900</v>
      </c>
      <c r="D110" s="110">
        <v>17900</v>
      </c>
      <c r="E110" s="110">
        <v>17900</v>
      </c>
      <c r="F110" s="53"/>
      <c r="G110" s="53"/>
      <c r="H110" s="53"/>
      <c r="I110" s="53"/>
      <c r="J110" s="110">
        <v>17900</v>
      </c>
      <c r="K110" s="268">
        <v>17900</v>
      </c>
      <c r="L110" s="92"/>
    </row>
    <row r="111" spans="1:12" s="138" customFormat="1" ht="50.25" customHeight="1">
      <c r="A111" s="176"/>
      <c r="B111" s="177" t="s">
        <v>132</v>
      </c>
      <c r="C111" s="154">
        <v>6000</v>
      </c>
      <c r="D111" s="178">
        <v>6000</v>
      </c>
      <c r="E111" s="178">
        <v>6000</v>
      </c>
      <c r="F111" s="178"/>
      <c r="G111" s="178"/>
      <c r="H111" s="178"/>
      <c r="I111" s="178"/>
      <c r="J111" s="178">
        <v>6000</v>
      </c>
      <c r="K111" s="269">
        <v>6000</v>
      </c>
      <c r="L111" s="184"/>
    </row>
    <row r="112" spans="1:12" s="138" customFormat="1" ht="51" customHeight="1">
      <c r="A112" s="176"/>
      <c r="B112" s="177" t="s">
        <v>133</v>
      </c>
      <c r="C112" s="154">
        <v>6000</v>
      </c>
      <c r="D112" s="178">
        <v>6000</v>
      </c>
      <c r="E112" s="178">
        <v>6000</v>
      </c>
      <c r="F112" s="178"/>
      <c r="G112" s="178"/>
      <c r="H112" s="178"/>
      <c r="I112" s="178"/>
      <c r="J112" s="178">
        <v>6000</v>
      </c>
      <c r="K112" s="269">
        <v>6000</v>
      </c>
      <c r="L112" s="184"/>
    </row>
    <row r="113" spans="1:12" s="149" customFormat="1" ht="46.5" customHeight="1">
      <c r="A113" s="179"/>
      <c r="B113" s="177" t="s">
        <v>134</v>
      </c>
      <c r="C113" s="180">
        <v>3000</v>
      </c>
      <c r="D113" s="180">
        <v>3000</v>
      </c>
      <c r="E113" s="180">
        <v>3000</v>
      </c>
      <c r="F113" s="181"/>
      <c r="G113" s="181"/>
      <c r="H113" s="181"/>
      <c r="I113" s="181"/>
      <c r="J113" s="180">
        <v>3000</v>
      </c>
      <c r="K113" s="244">
        <v>3000</v>
      </c>
      <c r="L113" s="148"/>
    </row>
    <row r="114" spans="1:12" s="36" customFormat="1" ht="34.5" customHeight="1">
      <c r="A114" s="32"/>
      <c r="B114" s="104" t="s">
        <v>84</v>
      </c>
      <c r="C114" s="86">
        <v>3000</v>
      </c>
      <c r="D114" s="86">
        <v>3000</v>
      </c>
      <c r="E114" s="86">
        <v>3000</v>
      </c>
      <c r="F114" s="46"/>
      <c r="G114" s="46"/>
      <c r="H114" s="46"/>
      <c r="I114" s="46"/>
      <c r="J114" s="86">
        <v>3000</v>
      </c>
      <c r="K114" s="270">
        <v>3000</v>
      </c>
      <c r="L114" s="80"/>
    </row>
    <row r="115" spans="1:12" s="36" customFormat="1" ht="30" customHeight="1">
      <c r="A115" s="32"/>
      <c r="B115" s="104" t="s">
        <v>85</v>
      </c>
      <c r="C115" s="86">
        <v>3000</v>
      </c>
      <c r="D115" s="86">
        <v>3000</v>
      </c>
      <c r="E115" s="86">
        <v>3000</v>
      </c>
      <c r="F115" s="46"/>
      <c r="G115" s="46"/>
      <c r="H115" s="46"/>
      <c r="I115" s="46"/>
      <c r="J115" s="86">
        <v>3000</v>
      </c>
      <c r="K115" s="270">
        <v>3000</v>
      </c>
      <c r="L115" s="80"/>
    </row>
    <row r="116" spans="1:12" s="36" customFormat="1" ht="51.75" customHeight="1">
      <c r="A116" s="32"/>
      <c r="B116" s="103" t="s">
        <v>109</v>
      </c>
      <c r="C116" s="86">
        <v>30000</v>
      </c>
      <c r="D116" s="86">
        <v>30000</v>
      </c>
      <c r="E116" s="86">
        <v>30000</v>
      </c>
      <c r="F116" s="46"/>
      <c r="G116" s="46"/>
      <c r="H116" s="46"/>
      <c r="I116" s="46"/>
      <c r="J116" s="86">
        <v>30000</v>
      </c>
      <c r="K116" s="270">
        <v>30000</v>
      </c>
      <c r="L116" s="80"/>
    </row>
    <row r="117" spans="1:12" s="36" customFormat="1" ht="45.75" customHeight="1">
      <c r="A117" s="32"/>
      <c r="B117" s="103" t="s">
        <v>110</v>
      </c>
      <c r="C117" s="86">
        <v>6000</v>
      </c>
      <c r="D117" s="86">
        <v>6000</v>
      </c>
      <c r="E117" s="86">
        <v>6000</v>
      </c>
      <c r="F117" s="46"/>
      <c r="G117" s="46"/>
      <c r="H117" s="46"/>
      <c r="I117" s="46"/>
      <c r="J117" s="86">
        <v>6000</v>
      </c>
      <c r="K117" s="270">
        <v>6000</v>
      </c>
      <c r="L117" s="80"/>
    </row>
    <row r="118" spans="1:12" s="36" customFormat="1" ht="37.5" customHeight="1">
      <c r="A118" s="32"/>
      <c r="B118" s="104" t="s">
        <v>79</v>
      </c>
      <c r="C118" s="105">
        <v>2000</v>
      </c>
      <c r="D118" s="105">
        <v>2000</v>
      </c>
      <c r="E118" s="105">
        <v>2000</v>
      </c>
      <c r="F118" s="46"/>
      <c r="G118" s="46"/>
      <c r="H118" s="46"/>
      <c r="I118" s="46"/>
      <c r="J118" s="105">
        <v>2000</v>
      </c>
      <c r="K118" s="264">
        <v>2000</v>
      </c>
      <c r="L118" s="80"/>
    </row>
    <row r="119" spans="1:12" s="36" customFormat="1" ht="26.25" customHeight="1">
      <c r="A119" s="111" t="s">
        <v>63</v>
      </c>
      <c r="B119" s="112"/>
      <c r="C119" s="113">
        <f>C120+C123+C126</f>
        <v>104129388</v>
      </c>
      <c r="D119" s="113">
        <f>D120+D123+D126</f>
        <v>5366000</v>
      </c>
      <c r="E119" s="113">
        <f>E120+E123+E126</f>
        <v>5366000</v>
      </c>
      <c r="F119" s="113">
        <f>F120+F126</f>
        <v>0</v>
      </c>
      <c r="G119" s="113">
        <f>G120+G126</f>
        <v>0</v>
      </c>
      <c r="H119" s="113">
        <f>H120+H126</f>
        <v>0</v>
      </c>
      <c r="I119" s="113">
        <f>I120+I126</f>
        <v>0</v>
      </c>
      <c r="J119" s="113">
        <f>J120+J123+J126</f>
        <v>5366000</v>
      </c>
      <c r="K119" s="271">
        <f>K120+K123+K126</f>
        <v>366000</v>
      </c>
      <c r="L119" s="295">
        <f>L120+L126</f>
        <v>5000000</v>
      </c>
    </row>
    <row r="120" spans="1:12" s="36" customFormat="1" ht="15.75" customHeight="1">
      <c r="A120" s="34" t="s">
        <v>50</v>
      </c>
      <c r="B120" s="34" t="s">
        <v>62</v>
      </c>
      <c r="C120" s="49">
        <f>C122+C121</f>
        <v>103771388</v>
      </c>
      <c r="D120" s="49">
        <f aca="true" t="shared" si="23" ref="D120:L120">D122+D121</f>
        <v>5148000</v>
      </c>
      <c r="E120" s="49">
        <f t="shared" si="23"/>
        <v>5148000</v>
      </c>
      <c r="F120" s="49">
        <f t="shared" si="23"/>
        <v>0</v>
      </c>
      <c r="G120" s="49">
        <f t="shared" si="23"/>
        <v>0</v>
      </c>
      <c r="H120" s="49">
        <f t="shared" si="23"/>
        <v>0</v>
      </c>
      <c r="I120" s="49">
        <f t="shared" si="23"/>
        <v>0</v>
      </c>
      <c r="J120" s="49">
        <f t="shared" si="23"/>
        <v>5148000</v>
      </c>
      <c r="K120" s="272">
        <f t="shared" si="23"/>
        <v>148000</v>
      </c>
      <c r="L120" s="79">
        <f t="shared" si="23"/>
        <v>5000000</v>
      </c>
    </row>
    <row r="121" spans="1:12" s="149" customFormat="1" ht="60" customHeight="1">
      <c r="A121" s="169"/>
      <c r="B121" s="206" t="s">
        <v>87</v>
      </c>
      <c r="C121" s="146">
        <v>98000</v>
      </c>
      <c r="D121" s="146">
        <v>98000</v>
      </c>
      <c r="E121" s="146">
        <v>98000</v>
      </c>
      <c r="F121" s="146"/>
      <c r="G121" s="146"/>
      <c r="H121" s="146"/>
      <c r="I121" s="146"/>
      <c r="J121" s="183">
        <v>98000</v>
      </c>
      <c r="K121" s="241">
        <v>98000</v>
      </c>
      <c r="L121" s="184"/>
    </row>
    <row r="122" spans="1:12" s="149" customFormat="1" ht="49.5" customHeight="1">
      <c r="A122" s="144"/>
      <c r="B122" s="145" t="s">
        <v>64</v>
      </c>
      <c r="C122" s="146">
        <v>103673388</v>
      </c>
      <c r="D122" s="146">
        <v>5050000</v>
      </c>
      <c r="E122" s="146">
        <v>5050000</v>
      </c>
      <c r="F122" s="147"/>
      <c r="G122" s="147"/>
      <c r="H122" s="147"/>
      <c r="I122" s="147"/>
      <c r="J122" s="146">
        <v>5050000</v>
      </c>
      <c r="K122" s="245">
        <v>50000</v>
      </c>
      <c r="L122" s="148">
        <v>5000000</v>
      </c>
    </row>
    <row r="123" spans="1:12" s="36" customFormat="1" ht="19.5" customHeight="1">
      <c r="A123" s="61" t="s">
        <v>59</v>
      </c>
      <c r="B123" s="114" t="s">
        <v>56</v>
      </c>
      <c r="C123" s="117">
        <f>C124</f>
        <v>0</v>
      </c>
      <c r="D123" s="117">
        <f>D124</f>
        <v>0</v>
      </c>
      <c r="E123" s="117">
        <f>E124</f>
        <v>0</v>
      </c>
      <c r="F123" s="79"/>
      <c r="G123" s="79"/>
      <c r="H123" s="79"/>
      <c r="I123" s="79"/>
      <c r="J123" s="117">
        <f>J124</f>
        <v>0</v>
      </c>
      <c r="K123" s="273">
        <f>K124</f>
        <v>0</v>
      </c>
      <c r="L123" s="80"/>
    </row>
    <row r="124" spans="1:12" s="36" customFormat="1" ht="21" customHeight="1" hidden="1">
      <c r="A124" s="114"/>
      <c r="B124" s="115"/>
      <c r="C124" s="116"/>
      <c r="D124" s="116"/>
      <c r="E124" s="116"/>
      <c r="F124" s="79"/>
      <c r="G124" s="79"/>
      <c r="H124" s="79"/>
      <c r="I124" s="79"/>
      <c r="J124" s="116"/>
      <c r="K124" s="274"/>
      <c r="L124" s="80"/>
    </row>
    <row r="125" spans="1:12" s="36" customFormat="1" ht="12" customHeight="1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  <c r="K125" s="275"/>
      <c r="L125" s="223"/>
    </row>
    <row r="126" spans="1:12" s="36" customFormat="1" ht="14.25" customHeight="1">
      <c r="A126" s="61" t="s">
        <v>52</v>
      </c>
      <c r="B126" s="61" t="s">
        <v>53</v>
      </c>
      <c r="C126" s="79">
        <f>C129+C128+C127</f>
        <v>358000</v>
      </c>
      <c r="D126" s="79">
        <f aca="true" t="shared" si="24" ref="D126:L126">D129+D128+D127</f>
        <v>218000</v>
      </c>
      <c r="E126" s="79">
        <f t="shared" si="24"/>
        <v>218000</v>
      </c>
      <c r="F126" s="79">
        <f t="shared" si="24"/>
        <v>0</v>
      </c>
      <c r="G126" s="79">
        <f t="shared" si="24"/>
        <v>0</v>
      </c>
      <c r="H126" s="79">
        <f t="shared" si="24"/>
        <v>0</v>
      </c>
      <c r="I126" s="79">
        <f t="shared" si="24"/>
        <v>0</v>
      </c>
      <c r="J126" s="79">
        <f t="shared" si="24"/>
        <v>218000</v>
      </c>
      <c r="K126" s="250">
        <f>K129+K128+K127</f>
        <v>218000</v>
      </c>
      <c r="L126" s="79">
        <f t="shared" si="24"/>
        <v>0</v>
      </c>
    </row>
    <row r="127" spans="1:12" s="36" customFormat="1" ht="14.25" customHeight="1">
      <c r="A127" s="114"/>
      <c r="B127" s="115" t="s">
        <v>111</v>
      </c>
      <c r="C127" s="116">
        <v>8000</v>
      </c>
      <c r="D127" s="116">
        <v>8000</v>
      </c>
      <c r="E127" s="116">
        <v>8000</v>
      </c>
      <c r="F127" s="79"/>
      <c r="G127" s="79"/>
      <c r="H127" s="79"/>
      <c r="I127" s="79"/>
      <c r="J127" s="116">
        <v>8000</v>
      </c>
      <c r="K127" s="274">
        <v>8000</v>
      </c>
      <c r="L127" s="80"/>
    </row>
    <row r="128" spans="1:12" s="36" customFormat="1" ht="52.5" customHeight="1">
      <c r="A128" s="61"/>
      <c r="B128" s="207" t="s">
        <v>115</v>
      </c>
      <c r="C128" s="208">
        <v>50000</v>
      </c>
      <c r="D128" s="208">
        <v>50000</v>
      </c>
      <c r="E128" s="208">
        <v>50000</v>
      </c>
      <c r="F128" s="79"/>
      <c r="G128" s="79"/>
      <c r="H128" s="79"/>
      <c r="I128" s="79"/>
      <c r="J128" s="208">
        <v>50000</v>
      </c>
      <c r="K128" s="276">
        <v>50000</v>
      </c>
      <c r="L128" s="92"/>
    </row>
    <row r="129" spans="1:12" s="36" customFormat="1" ht="60" customHeight="1">
      <c r="A129" s="59"/>
      <c r="B129" s="118" t="s">
        <v>80</v>
      </c>
      <c r="C129" s="116">
        <f>100000+200000</f>
        <v>300000</v>
      </c>
      <c r="D129" s="116">
        <v>160000</v>
      </c>
      <c r="E129" s="116">
        <v>160000</v>
      </c>
      <c r="F129" s="78"/>
      <c r="G129" s="78"/>
      <c r="H129" s="78"/>
      <c r="I129" s="78"/>
      <c r="J129" s="116">
        <v>160000</v>
      </c>
      <c r="K129" s="274">
        <v>160000</v>
      </c>
      <c r="L129" s="92"/>
    </row>
    <row r="130" spans="1:12" s="36" customFormat="1" ht="13.5" customHeight="1">
      <c r="A130" s="119"/>
      <c r="B130" s="120" t="s">
        <v>65</v>
      </c>
      <c r="C130" s="35">
        <f>C131</f>
        <v>150000</v>
      </c>
      <c r="D130" s="35">
        <f>D131</f>
        <v>150000</v>
      </c>
      <c r="E130" s="35">
        <f>E131</f>
        <v>150000</v>
      </c>
      <c r="F130" s="35"/>
      <c r="G130" s="35"/>
      <c r="H130" s="35"/>
      <c r="I130" s="35"/>
      <c r="J130" s="121">
        <f>K130+L130</f>
        <v>150000</v>
      </c>
      <c r="K130" s="277">
        <f>K131</f>
        <v>150000</v>
      </c>
      <c r="L130" s="296"/>
    </row>
    <row r="131" spans="1:12" ht="15" customHeight="1">
      <c r="A131" s="122" t="s">
        <v>66</v>
      </c>
      <c r="B131" s="122"/>
      <c r="C131" s="37">
        <f aca="true" t="shared" si="25" ref="C131:E132">C132</f>
        <v>150000</v>
      </c>
      <c r="D131" s="37">
        <f t="shared" si="25"/>
        <v>150000</v>
      </c>
      <c r="E131" s="37">
        <f t="shared" si="25"/>
        <v>150000</v>
      </c>
      <c r="F131" s="37"/>
      <c r="G131" s="37"/>
      <c r="H131" s="37"/>
      <c r="I131" s="37"/>
      <c r="J131" s="123">
        <f>K131+L131</f>
        <v>150000</v>
      </c>
      <c r="K131" s="278">
        <f>K132</f>
        <v>150000</v>
      </c>
      <c r="L131" s="3"/>
    </row>
    <row r="132" spans="1:12" ht="15.75" customHeight="1">
      <c r="A132" s="58" t="s">
        <v>52</v>
      </c>
      <c r="B132" s="34" t="s">
        <v>53</v>
      </c>
      <c r="C132" s="43">
        <f t="shared" si="25"/>
        <v>150000</v>
      </c>
      <c r="D132" s="43">
        <f t="shared" si="25"/>
        <v>150000</v>
      </c>
      <c r="E132" s="43">
        <f t="shared" si="25"/>
        <v>150000</v>
      </c>
      <c r="F132" s="43"/>
      <c r="G132" s="43"/>
      <c r="H132" s="43"/>
      <c r="I132" s="43"/>
      <c r="J132" s="43">
        <f>J133</f>
        <v>150000</v>
      </c>
      <c r="K132" s="279">
        <f>K133</f>
        <v>150000</v>
      </c>
      <c r="L132" s="92"/>
    </row>
    <row r="133" spans="1:12" ht="27.75" customHeight="1">
      <c r="A133" s="93"/>
      <c r="B133" s="124" t="s">
        <v>121</v>
      </c>
      <c r="C133" s="87">
        <v>150000</v>
      </c>
      <c r="D133" s="87">
        <v>150000</v>
      </c>
      <c r="E133" s="87">
        <v>150000</v>
      </c>
      <c r="F133" s="43"/>
      <c r="G133" s="43"/>
      <c r="H133" s="43"/>
      <c r="I133" s="43"/>
      <c r="J133" s="47">
        <v>150000</v>
      </c>
      <c r="K133" s="280">
        <v>150000</v>
      </c>
      <c r="L133" s="92"/>
    </row>
    <row r="134" spans="1:12" ht="27.75" customHeight="1">
      <c r="A134" s="125"/>
      <c r="B134" s="125"/>
      <c r="C134" s="126"/>
      <c r="D134" s="25" t="s">
        <v>67</v>
      </c>
      <c r="E134" s="126"/>
      <c r="F134" s="126" t="s">
        <v>151</v>
      </c>
      <c r="G134" s="126"/>
      <c r="H134" s="126" t="s">
        <v>151</v>
      </c>
      <c r="I134" s="126"/>
      <c r="J134" s="126"/>
      <c r="K134" s="126"/>
      <c r="L134" s="126"/>
    </row>
    <row r="135" spans="2:12" ht="27.75" customHeight="1">
      <c r="B135" s="127"/>
      <c r="C135" s="127"/>
      <c r="D135" s="25" t="s">
        <v>68</v>
      </c>
      <c r="E135" s="127" t="s">
        <v>152</v>
      </c>
      <c r="F135" s="127"/>
      <c r="G135" s="127" t="s">
        <v>153</v>
      </c>
      <c r="H135" s="127"/>
      <c r="I135" s="127"/>
      <c r="J135" s="127"/>
      <c r="K135" s="127"/>
      <c r="L135" s="127"/>
    </row>
    <row r="136" spans="2:9" ht="27.75" customHeight="1">
      <c r="B136" s="5"/>
      <c r="H136" s="129"/>
      <c r="I136" s="129"/>
    </row>
    <row r="137" spans="5:9" ht="19.5" customHeight="1">
      <c r="E137" s="4" t="s">
        <v>154</v>
      </c>
      <c r="H137" s="375"/>
      <c r="I137" s="375"/>
    </row>
    <row r="140" spans="2:5" ht="11.25">
      <c r="B140" s="4" t="s">
        <v>5</v>
      </c>
      <c r="C140" s="4" t="s">
        <v>155</v>
      </c>
      <c r="E140" s="4" t="s">
        <v>157</v>
      </c>
    </row>
    <row r="141" spans="2:5" ht="11.25">
      <c r="B141" s="4" t="s">
        <v>5</v>
      </c>
      <c r="C141" s="4" t="s">
        <v>156</v>
      </c>
      <c r="E141" s="4" t="s">
        <v>158</v>
      </c>
    </row>
    <row r="142" ht="11.25">
      <c r="B142" s="4" t="s">
        <v>5</v>
      </c>
    </row>
  </sheetData>
  <sheetProtection/>
  <mergeCells count="5">
    <mergeCell ref="C4:K4"/>
    <mergeCell ref="A6:B6"/>
    <mergeCell ref="A17:B17"/>
    <mergeCell ref="A22:B22"/>
    <mergeCell ref="H137:I137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72">
      <selection activeCell="D18" sqref="D18"/>
    </sheetView>
  </sheetViews>
  <sheetFormatPr defaultColWidth="9.140625" defaultRowHeight="12.75"/>
  <cols>
    <col min="1" max="1" width="4.00390625" style="4" customWidth="1"/>
    <col min="2" max="2" width="24.140625" style="4" customWidth="1"/>
    <col min="3" max="3" width="12.7109375" style="4" customWidth="1"/>
    <col min="4" max="4" width="17.7109375" style="4" customWidth="1"/>
    <col min="5" max="5" width="11.140625" style="4" customWidth="1"/>
    <col min="6" max="6" width="8.00390625" style="4" customWidth="1"/>
    <col min="7" max="7" width="7.140625" style="4" customWidth="1"/>
    <col min="8" max="8" width="8.421875" style="4" customWidth="1"/>
    <col min="9" max="9" width="8.00390625" style="4" customWidth="1"/>
    <col min="10" max="10" width="10.7109375" style="4" customWidth="1"/>
    <col min="11" max="11" width="12.140625" style="4" customWidth="1"/>
    <col min="12" max="16384" width="9.140625" style="4" customWidth="1"/>
  </cols>
  <sheetData>
    <row r="1" spans="2:11" ht="12.75">
      <c r="B1" s="4" t="s">
        <v>0</v>
      </c>
      <c r="K1" s="5"/>
    </row>
    <row r="2" spans="2:11" ht="11.25">
      <c r="B2" s="4" t="s">
        <v>1</v>
      </c>
      <c r="K2" s="4" t="s">
        <v>186</v>
      </c>
    </row>
    <row r="3" ht="14.25" customHeight="1"/>
    <row r="4" spans="3:11" ht="11.25">
      <c r="C4" s="371" t="s">
        <v>102</v>
      </c>
      <c r="D4" s="371"/>
      <c r="E4" s="371"/>
      <c r="F4" s="371"/>
      <c r="G4" s="371"/>
      <c r="H4" s="371"/>
      <c r="I4" s="371"/>
      <c r="J4" s="371"/>
      <c r="K4" s="371"/>
    </row>
    <row r="5" ht="14.25" customHeight="1" thickBot="1"/>
    <row r="6" spans="1:12" ht="21.75" customHeight="1" thickBot="1">
      <c r="A6" s="372" t="s">
        <v>2</v>
      </c>
      <c r="B6" s="372"/>
      <c r="C6" s="6" t="s">
        <v>3</v>
      </c>
      <c r="D6" s="7" t="s">
        <v>4</v>
      </c>
      <c r="E6" s="8"/>
      <c r="F6" s="9"/>
      <c r="G6" s="9"/>
      <c r="H6" s="9" t="s">
        <v>103</v>
      </c>
      <c r="I6" s="9"/>
      <c r="J6" s="9"/>
      <c r="K6" s="9"/>
      <c r="L6" s="298"/>
    </row>
    <row r="7" spans="1:12" ht="10.5" customHeight="1">
      <c r="A7" s="10" t="s">
        <v>5</v>
      </c>
      <c r="B7" s="11"/>
      <c r="C7" s="12"/>
      <c r="D7" s="12" t="s">
        <v>6</v>
      </c>
      <c r="E7" s="13"/>
      <c r="F7" s="10"/>
      <c r="G7" s="14"/>
      <c r="H7" s="14"/>
      <c r="I7" s="14"/>
      <c r="J7" s="14"/>
      <c r="K7" s="14"/>
      <c r="L7" s="299"/>
    </row>
    <row r="8" spans="1:12" ht="10.5" customHeight="1">
      <c r="A8" s="10" t="s">
        <v>5</v>
      </c>
      <c r="B8" s="11"/>
      <c r="C8" s="12"/>
      <c r="D8" s="12">
        <v>2018</v>
      </c>
      <c r="E8" s="15" t="s">
        <v>7</v>
      </c>
      <c r="F8" s="16" t="s">
        <v>8</v>
      </c>
      <c r="G8" s="17"/>
      <c r="H8" s="18"/>
      <c r="I8" s="18"/>
      <c r="J8" s="18"/>
      <c r="K8" s="18"/>
      <c r="L8" s="300"/>
    </row>
    <row r="9" spans="1:12" ht="10.5" customHeight="1" thickBot="1">
      <c r="A9" s="10" t="s">
        <v>5</v>
      </c>
      <c r="B9" s="11"/>
      <c r="C9" s="12"/>
      <c r="D9" s="12"/>
      <c r="E9" s="15" t="s">
        <v>9</v>
      </c>
      <c r="F9" s="19"/>
      <c r="G9" s="20"/>
      <c r="H9" s="20"/>
      <c r="I9" s="20"/>
      <c r="J9" s="20"/>
      <c r="K9" s="20"/>
      <c r="L9" s="300"/>
    </row>
    <row r="10" spans="1:12" ht="10.5" customHeight="1" thickBot="1">
      <c r="A10" s="10" t="s">
        <v>5</v>
      </c>
      <c r="B10" s="11" t="s">
        <v>5</v>
      </c>
      <c r="C10" s="11"/>
      <c r="D10" s="12"/>
      <c r="E10" s="15" t="s">
        <v>10</v>
      </c>
      <c r="F10" s="307" t="s">
        <v>11</v>
      </c>
      <c r="G10" s="307" t="s">
        <v>12</v>
      </c>
      <c r="H10" s="307" t="s">
        <v>13</v>
      </c>
      <c r="I10" s="307" t="s">
        <v>183</v>
      </c>
      <c r="J10" s="307" t="s">
        <v>7</v>
      </c>
      <c r="K10" s="21" t="s">
        <v>15</v>
      </c>
      <c r="L10" s="300"/>
    </row>
    <row r="11" spans="1:12" ht="10.5" customHeight="1">
      <c r="A11" s="10"/>
      <c r="B11" s="11"/>
      <c r="C11" s="11"/>
      <c r="D11" s="12"/>
      <c r="E11" s="15" t="s">
        <v>16</v>
      </c>
      <c r="F11" s="15" t="s">
        <v>17</v>
      </c>
      <c r="G11" s="15" t="s">
        <v>18</v>
      </c>
      <c r="H11" s="15" t="s">
        <v>18</v>
      </c>
      <c r="I11" s="15" t="s">
        <v>184</v>
      </c>
      <c r="J11" s="15" t="s">
        <v>20</v>
      </c>
      <c r="K11" s="22" t="s">
        <v>21</v>
      </c>
      <c r="L11" s="300" t="s">
        <v>22</v>
      </c>
    </row>
    <row r="12" spans="1:12" ht="10.5" customHeight="1">
      <c r="A12" s="10"/>
      <c r="B12" s="11"/>
      <c r="C12" s="11"/>
      <c r="D12" s="11"/>
      <c r="E12" s="15"/>
      <c r="F12" s="15" t="s">
        <v>23</v>
      </c>
      <c r="G12" s="15" t="s">
        <v>24</v>
      </c>
      <c r="H12" s="15" t="s">
        <v>25</v>
      </c>
      <c r="I12" s="15"/>
      <c r="J12" s="15" t="s">
        <v>27</v>
      </c>
      <c r="K12" s="22" t="s">
        <v>28</v>
      </c>
      <c r="L12" s="300" t="s">
        <v>29</v>
      </c>
    </row>
    <row r="13" spans="1:12" ht="10.5" customHeight="1">
      <c r="A13" s="10"/>
      <c r="B13" s="11"/>
      <c r="C13" s="11"/>
      <c r="D13" s="11"/>
      <c r="E13" s="15"/>
      <c r="F13" s="15"/>
      <c r="G13" s="15"/>
      <c r="H13" s="15"/>
      <c r="I13" s="15"/>
      <c r="J13" s="15" t="s">
        <v>31</v>
      </c>
      <c r="K13" s="22" t="s">
        <v>32</v>
      </c>
      <c r="L13" s="300" t="s">
        <v>33</v>
      </c>
    </row>
    <row r="14" spans="1:12" ht="10.5" customHeight="1">
      <c r="A14" s="10"/>
      <c r="B14" s="11"/>
      <c r="C14" s="11"/>
      <c r="D14" s="11"/>
      <c r="E14" s="15"/>
      <c r="F14" s="15"/>
      <c r="G14" s="15"/>
      <c r="H14" s="15"/>
      <c r="I14" s="15"/>
      <c r="J14" s="15" t="s">
        <v>35</v>
      </c>
      <c r="K14" s="18"/>
      <c r="L14" s="300" t="s">
        <v>28</v>
      </c>
    </row>
    <row r="15" spans="1:12" ht="39.75" customHeight="1" thickBot="1">
      <c r="A15" s="10"/>
      <c r="B15" s="11"/>
      <c r="C15" s="11"/>
      <c r="D15" s="11"/>
      <c r="E15" s="15"/>
      <c r="F15" s="15"/>
      <c r="G15" s="15"/>
      <c r="H15" s="15"/>
      <c r="I15" s="15"/>
      <c r="J15" s="15"/>
      <c r="K15" s="18"/>
      <c r="L15" s="301" t="s">
        <v>36</v>
      </c>
    </row>
    <row r="16" spans="1:12" s="25" customFormat="1" ht="11.25" customHeight="1">
      <c r="A16" s="23"/>
      <c r="B16" s="7">
        <v>1</v>
      </c>
      <c r="C16" s="7">
        <v>2</v>
      </c>
      <c r="D16" s="307">
        <v>3</v>
      </c>
      <c r="E16" s="307" t="s">
        <v>37</v>
      </c>
      <c r="F16" s="307" t="s">
        <v>38</v>
      </c>
      <c r="G16" s="307" t="s">
        <v>39</v>
      </c>
      <c r="H16" s="24" t="s">
        <v>40</v>
      </c>
      <c r="I16" s="307" t="s">
        <v>41</v>
      </c>
      <c r="J16" s="307" t="s">
        <v>42</v>
      </c>
      <c r="K16" s="24" t="s">
        <v>43</v>
      </c>
      <c r="L16" s="297" t="s">
        <v>44</v>
      </c>
    </row>
    <row r="17" spans="1:12" s="25" customFormat="1" ht="35.25" customHeight="1">
      <c r="A17" s="373" t="s">
        <v>175</v>
      </c>
      <c r="B17" s="373"/>
      <c r="C17" s="26">
        <f aca="true" t="shared" si="0" ref="C17:L17">C18+C151+C154</f>
        <v>161161084</v>
      </c>
      <c r="D17" s="26">
        <f t="shared" si="0"/>
        <v>12293380</v>
      </c>
      <c r="E17" s="26">
        <f t="shared" si="0"/>
        <v>12293380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397693</v>
      </c>
      <c r="J17" s="26">
        <f t="shared" si="0"/>
        <v>11895687</v>
      </c>
      <c r="K17" s="26">
        <f t="shared" si="0"/>
        <v>6340689</v>
      </c>
      <c r="L17" s="26">
        <f t="shared" si="0"/>
        <v>5554998</v>
      </c>
    </row>
    <row r="18" spans="1:12" s="25" customFormat="1" ht="19.5" customHeight="1">
      <c r="A18" s="27"/>
      <c r="B18" s="28" t="s">
        <v>81</v>
      </c>
      <c r="C18" s="29">
        <f>C22+C30+C33+C37+C60+C104+C110+C115+C139</f>
        <v>149167948</v>
      </c>
      <c r="D18" s="29">
        <f>D22+D30+D33+D37+D60+D104+D110+D115+D139</f>
        <v>11735740</v>
      </c>
      <c r="E18" s="29">
        <f>E22+E30+E33+E37+E60+E104+E110+E115+E139</f>
        <v>11735740</v>
      </c>
      <c r="F18" s="29">
        <f>F19+F20+F21</f>
        <v>0</v>
      </c>
      <c r="G18" s="29">
        <f>G19+G20+G21</f>
        <v>0</v>
      </c>
      <c r="H18" s="29">
        <f>H19+H20+H21</f>
        <v>0</v>
      </c>
      <c r="I18" s="29">
        <v>0</v>
      </c>
      <c r="J18" s="29">
        <f>J22+J30+J33+J37+J60+J104+J110+J115+J139</f>
        <v>11735740</v>
      </c>
      <c r="K18" s="29">
        <f>K22+K30+K33+K37+K60+K104+K110+K115+K139</f>
        <v>6180742</v>
      </c>
      <c r="L18" s="331">
        <f>L22+L30+L33+L37+L60+L104+L110+L115+L139</f>
        <v>5554998</v>
      </c>
    </row>
    <row r="19" spans="1:12" s="25" customFormat="1" ht="15.75" customHeight="1">
      <c r="A19" s="30" t="s">
        <v>47</v>
      </c>
      <c r="B19" s="31" t="s">
        <v>48</v>
      </c>
      <c r="C19" s="232">
        <f aca="true" t="shared" si="1" ref="C19:H19">C23+C61+C105+C116+C143</f>
        <v>21198089</v>
      </c>
      <c r="D19" s="232">
        <f t="shared" si="1"/>
        <v>2264998</v>
      </c>
      <c r="E19" s="232">
        <f t="shared" si="1"/>
        <v>2264998</v>
      </c>
      <c r="F19" s="232">
        <f t="shared" si="1"/>
        <v>0</v>
      </c>
      <c r="G19" s="232">
        <f t="shared" si="1"/>
        <v>0</v>
      </c>
      <c r="H19" s="232">
        <f t="shared" si="1"/>
        <v>0</v>
      </c>
      <c r="I19" s="232">
        <v>0</v>
      </c>
      <c r="J19" s="232">
        <f>J23+J61+J105+J116+J143</f>
        <v>2264998</v>
      </c>
      <c r="K19" s="232">
        <f>K23+K61+K105+K116+K143</f>
        <v>1710000</v>
      </c>
      <c r="L19" s="282">
        <f>L23+L61+L105+L116+L143</f>
        <v>554998</v>
      </c>
    </row>
    <row r="20" spans="1:12" s="25" customFormat="1" ht="12.75" customHeight="1">
      <c r="A20" s="30" t="s">
        <v>50</v>
      </c>
      <c r="B20" s="32" t="s">
        <v>51</v>
      </c>
      <c r="C20" s="29">
        <f aca="true" t="shared" si="2" ref="C20:L20">C25+C38+C68+C119+C140</f>
        <v>125708491</v>
      </c>
      <c r="D20" s="29">
        <f t="shared" si="2"/>
        <v>8116000</v>
      </c>
      <c r="E20" s="29">
        <f t="shared" si="2"/>
        <v>8116000</v>
      </c>
      <c r="F20" s="29">
        <f t="shared" si="2"/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8116000</v>
      </c>
      <c r="K20" s="29">
        <f t="shared" si="2"/>
        <v>3116000</v>
      </c>
      <c r="L20" s="29">
        <f t="shared" si="2"/>
        <v>5000000</v>
      </c>
    </row>
    <row r="21" spans="1:12" s="36" customFormat="1" ht="14.25" customHeight="1">
      <c r="A21" s="33" t="s">
        <v>52</v>
      </c>
      <c r="B21" s="34" t="s">
        <v>53</v>
      </c>
      <c r="C21" s="35">
        <f>C26+C31+C34+C43+C74+C107+C112+C146+C123</f>
        <v>2261368</v>
      </c>
      <c r="D21" s="35">
        <f>D26+D31+D34+D43+D74+D107+D112+D146+D123</f>
        <v>1354742</v>
      </c>
      <c r="E21" s="35">
        <f>E26+E31+E34+E43+E74+E107+E112+E146+E123</f>
        <v>1354742</v>
      </c>
      <c r="F21" s="35">
        <f>F26+F31+F34+F43+F74+F107+F112+F146</f>
        <v>0</v>
      </c>
      <c r="G21" s="35">
        <f>G26+G31+G34+G43+G74+G107+G112+G146</f>
        <v>0</v>
      </c>
      <c r="H21" s="35">
        <f>H26+H31+H34+H43+H74+H107+H112+H146</f>
        <v>0</v>
      </c>
      <c r="I21" s="35">
        <v>0</v>
      </c>
      <c r="J21" s="35">
        <f>J26+J31+J34+J43+J74+J107+J112+J146+J123</f>
        <v>1354742</v>
      </c>
      <c r="K21" s="35">
        <f>K26+K31+K34+K43+K74+K107+K112+K146+K123</f>
        <v>1354742</v>
      </c>
      <c r="L21" s="35">
        <f>L26+L31+L34+L43+L74+L107+L112+L146+L123</f>
        <v>0</v>
      </c>
    </row>
    <row r="22" spans="1:12" s="36" customFormat="1" ht="12.75" customHeight="1">
      <c r="A22" s="374" t="s">
        <v>46</v>
      </c>
      <c r="B22" s="374"/>
      <c r="C22" s="37">
        <f>C26</f>
        <v>21500</v>
      </c>
      <c r="D22" s="37">
        <f>D26</f>
        <v>21500</v>
      </c>
      <c r="E22" s="37">
        <f aca="true" t="shared" si="3" ref="E22:L22">E26</f>
        <v>21500</v>
      </c>
      <c r="F22" s="37">
        <f t="shared" si="3"/>
        <v>0</v>
      </c>
      <c r="G22" s="37">
        <f t="shared" si="3"/>
        <v>0</v>
      </c>
      <c r="H22" s="37">
        <f t="shared" si="3"/>
        <v>0</v>
      </c>
      <c r="I22" s="37">
        <f t="shared" si="3"/>
        <v>0</v>
      </c>
      <c r="J22" s="37">
        <f t="shared" si="3"/>
        <v>21500</v>
      </c>
      <c r="K22" s="233">
        <f t="shared" si="3"/>
        <v>21500</v>
      </c>
      <c r="L22" s="283">
        <f t="shared" si="3"/>
        <v>0</v>
      </c>
    </row>
    <row r="23" spans="1:12" ht="15" customHeight="1">
      <c r="A23" s="30" t="s">
        <v>47</v>
      </c>
      <c r="B23" s="31" t="s">
        <v>48</v>
      </c>
      <c r="C23" s="38">
        <f>SUM(C24:C24)</f>
        <v>0</v>
      </c>
      <c r="D23" s="38">
        <f>SUM(D24:D24)</f>
        <v>0</v>
      </c>
      <c r="E23" s="38">
        <f>SUM(E24:E24)</f>
        <v>0</v>
      </c>
      <c r="F23" s="38"/>
      <c r="G23" s="38"/>
      <c r="H23" s="38"/>
      <c r="I23" s="38"/>
      <c r="J23" s="38">
        <f>SUM(J24:J24)</f>
        <v>0</v>
      </c>
      <c r="K23" s="234">
        <f>SUM(K24:K24)</f>
        <v>0</v>
      </c>
      <c r="L23" s="284"/>
    </row>
    <row r="24" spans="1:12" ht="15" customHeight="1" hidden="1">
      <c r="A24" s="39"/>
      <c r="B24" s="40"/>
      <c r="C24" s="41">
        <v>0</v>
      </c>
      <c r="D24" s="41">
        <v>0</v>
      </c>
      <c r="E24" s="41">
        <v>0</v>
      </c>
      <c r="F24" s="42"/>
      <c r="G24" s="43"/>
      <c r="H24" s="43"/>
      <c r="I24" s="43"/>
      <c r="J24" s="44">
        <v>0</v>
      </c>
      <c r="K24" s="235">
        <v>0</v>
      </c>
      <c r="L24" s="92"/>
    </row>
    <row r="25" spans="1:12" ht="15.75" customHeight="1">
      <c r="A25" s="30" t="s">
        <v>50</v>
      </c>
      <c r="B25" s="32" t="s">
        <v>51</v>
      </c>
      <c r="C25" s="45">
        <v>0</v>
      </c>
      <c r="D25" s="45">
        <v>0</v>
      </c>
      <c r="E25" s="45">
        <v>0</v>
      </c>
      <c r="F25" s="46"/>
      <c r="G25" s="46"/>
      <c r="H25" s="46"/>
      <c r="I25" s="46"/>
      <c r="J25" s="47">
        <v>0</v>
      </c>
      <c r="K25" s="236">
        <v>0</v>
      </c>
      <c r="L25" s="92"/>
    </row>
    <row r="26" spans="1:12" s="50" customFormat="1" ht="12.75" customHeight="1">
      <c r="A26" s="33" t="s">
        <v>52</v>
      </c>
      <c r="B26" s="34" t="s">
        <v>53</v>
      </c>
      <c r="C26" s="48">
        <f>C29+C28+C27</f>
        <v>21500</v>
      </c>
      <c r="D26" s="48">
        <f aca="true" t="shared" si="4" ref="D26:L26">D29+D28+D27</f>
        <v>21500</v>
      </c>
      <c r="E26" s="48">
        <f t="shared" si="4"/>
        <v>21500</v>
      </c>
      <c r="F26" s="48">
        <f t="shared" si="4"/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48">
        <f t="shared" si="4"/>
        <v>21500</v>
      </c>
      <c r="K26" s="237">
        <f t="shared" si="4"/>
        <v>21500</v>
      </c>
      <c r="L26" s="79">
        <f t="shared" si="4"/>
        <v>0</v>
      </c>
    </row>
    <row r="27" spans="1:12" s="132" customFormat="1" ht="12.75" customHeight="1">
      <c r="A27" s="62"/>
      <c r="B27" s="225" t="s">
        <v>96</v>
      </c>
      <c r="C27" s="79">
        <v>7000</v>
      </c>
      <c r="D27" s="48">
        <v>7000</v>
      </c>
      <c r="E27" s="48">
        <v>7000</v>
      </c>
      <c r="F27" s="49"/>
      <c r="G27" s="49"/>
      <c r="H27" s="49"/>
      <c r="I27" s="49"/>
      <c r="J27" s="226">
        <v>7000</v>
      </c>
      <c r="K27" s="238">
        <v>7000</v>
      </c>
      <c r="L27" s="285"/>
    </row>
    <row r="28" spans="1:12" s="132" customFormat="1" ht="12.75" customHeight="1">
      <c r="A28" s="62"/>
      <c r="B28" s="227" t="s">
        <v>118</v>
      </c>
      <c r="C28" s="79">
        <f>4500-4500</f>
        <v>0</v>
      </c>
      <c r="D28" s="79">
        <f>4500-4500</f>
        <v>0</v>
      </c>
      <c r="E28" s="79">
        <f>4500-4500</f>
        <v>0</v>
      </c>
      <c r="F28" s="49"/>
      <c r="G28" s="49"/>
      <c r="H28" s="49"/>
      <c r="I28" s="49"/>
      <c r="J28" s="79">
        <f>4500-4500</f>
        <v>0</v>
      </c>
      <c r="K28" s="79">
        <f>4500-4500</f>
        <v>0</v>
      </c>
      <c r="L28" s="285"/>
    </row>
    <row r="29" spans="1:12" s="132" customFormat="1" ht="12.75" customHeight="1">
      <c r="A29" s="130"/>
      <c r="B29" s="51" t="s">
        <v>49</v>
      </c>
      <c r="C29" s="52">
        <f>10000+4500</f>
        <v>14500</v>
      </c>
      <c r="D29" s="52">
        <f>10000+4500</f>
        <v>14500</v>
      </c>
      <c r="E29" s="52">
        <f>10000+4500</f>
        <v>14500</v>
      </c>
      <c r="F29" s="131"/>
      <c r="G29" s="131"/>
      <c r="H29" s="131"/>
      <c r="I29" s="131"/>
      <c r="J29" s="52">
        <f>10000+4500</f>
        <v>14500</v>
      </c>
      <c r="K29" s="52">
        <f>10000+4500</f>
        <v>14500</v>
      </c>
      <c r="L29" s="286"/>
    </row>
    <row r="30" spans="1:12" s="50" customFormat="1" ht="12.75" customHeight="1">
      <c r="A30" s="54" t="s">
        <v>86</v>
      </c>
      <c r="B30" s="55"/>
      <c r="C30" s="56">
        <f aca="true" t="shared" si="5" ref="C30:E31">C31</f>
        <v>5000</v>
      </c>
      <c r="D30" s="56">
        <f t="shared" si="5"/>
        <v>5000</v>
      </c>
      <c r="E30" s="56">
        <f t="shared" si="5"/>
        <v>5000</v>
      </c>
      <c r="F30" s="57"/>
      <c r="G30" s="57"/>
      <c r="H30" s="57"/>
      <c r="I30" s="57"/>
      <c r="J30" s="56">
        <f>J31</f>
        <v>5000</v>
      </c>
      <c r="K30" s="240">
        <f>K31</f>
        <v>5000</v>
      </c>
      <c r="L30" s="287"/>
    </row>
    <row r="31" spans="1:12" s="50" customFormat="1" ht="12.75" customHeight="1">
      <c r="A31" s="58" t="s">
        <v>52</v>
      </c>
      <c r="B31" s="34" t="s">
        <v>53</v>
      </c>
      <c r="C31" s="48">
        <f t="shared" si="5"/>
        <v>5000</v>
      </c>
      <c r="D31" s="48">
        <f t="shared" si="5"/>
        <v>5000</v>
      </c>
      <c r="E31" s="48">
        <f t="shared" si="5"/>
        <v>5000</v>
      </c>
      <c r="F31" s="49"/>
      <c r="G31" s="49"/>
      <c r="H31" s="49"/>
      <c r="I31" s="49"/>
      <c r="J31" s="48">
        <f>J32</f>
        <v>5000</v>
      </c>
      <c r="K31" s="237">
        <f>K32</f>
        <v>5000</v>
      </c>
      <c r="L31" s="80"/>
    </row>
    <row r="32" spans="1:12" s="138" customFormat="1" ht="18" customHeight="1">
      <c r="A32" s="157"/>
      <c r="B32" s="182" t="s">
        <v>119</v>
      </c>
      <c r="C32" s="146">
        <v>5000</v>
      </c>
      <c r="D32" s="146">
        <v>5000</v>
      </c>
      <c r="E32" s="146">
        <v>5000</v>
      </c>
      <c r="F32" s="146"/>
      <c r="G32" s="146"/>
      <c r="H32" s="146"/>
      <c r="I32" s="146"/>
      <c r="J32" s="183">
        <v>5000</v>
      </c>
      <c r="K32" s="241">
        <v>5000</v>
      </c>
      <c r="L32" s="184"/>
    </row>
    <row r="33" spans="1:12" s="162" customFormat="1" ht="18" customHeight="1">
      <c r="A33" s="71" t="s">
        <v>146</v>
      </c>
      <c r="B33" s="303"/>
      <c r="C33" s="1">
        <f>C34</f>
        <v>115000</v>
      </c>
      <c r="D33" s="1">
        <f aca="true" t="shared" si="6" ref="D33:L33">D34</f>
        <v>115000</v>
      </c>
      <c r="E33" s="1">
        <f t="shared" si="6"/>
        <v>115000</v>
      </c>
      <c r="F33" s="1">
        <f t="shared" si="6"/>
        <v>0</v>
      </c>
      <c r="G33" s="1">
        <f t="shared" si="6"/>
        <v>0</v>
      </c>
      <c r="H33" s="1">
        <f t="shared" si="6"/>
        <v>0</v>
      </c>
      <c r="I33" s="1">
        <f t="shared" si="6"/>
        <v>0</v>
      </c>
      <c r="J33" s="1">
        <f t="shared" si="6"/>
        <v>115000</v>
      </c>
      <c r="K33" s="1">
        <f t="shared" si="6"/>
        <v>115000</v>
      </c>
      <c r="L33" s="1">
        <f t="shared" si="6"/>
        <v>0</v>
      </c>
    </row>
    <row r="34" spans="1:12" s="162" customFormat="1" ht="14.25" customHeight="1">
      <c r="A34" s="60" t="s">
        <v>52</v>
      </c>
      <c r="B34" s="304" t="s">
        <v>53</v>
      </c>
      <c r="C34" s="146">
        <f>C35+C36</f>
        <v>115000</v>
      </c>
      <c r="D34" s="146">
        <f>D35+D36</f>
        <v>115000</v>
      </c>
      <c r="E34" s="146">
        <f>E35+E36</f>
        <v>115000</v>
      </c>
      <c r="F34" s="141"/>
      <c r="G34" s="141"/>
      <c r="H34" s="141"/>
      <c r="I34" s="141"/>
      <c r="J34" s="146">
        <f>J35+J36</f>
        <v>115000</v>
      </c>
      <c r="K34" s="146">
        <f>K35+K36</f>
        <v>115000</v>
      </c>
      <c r="L34" s="161"/>
    </row>
    <row r="35" spans="1:12" s="162" customFormat="1" ht="50.25" customHeight="1">
      <c r="A35" s="60"/>
      <c r="B35" s="329" t="s">
        <v>185</v>
      </c>
      <c r="C35" s="146">
        <v>93000</v>
      </c>
      <c r="D35" s="146">
        <v>93000</v>
      </c>
      <c r="E35" s="146">
        <v>93000</v>
      </c>
      <c r="F35" s="141"/>
      <c r="G35" s="141"/>
      <c r="H35" s="141"/>
      <c r="I35" s="141"/>
      <c r="J35" s="146">
        <v>93000</v>
      </c>
      <c r="K35" s="146">
        <v>93000</v>
      </c>
      <c r="L35" s="161"/>
    </row>
    <row r="36" spans="1:12" s="162" customFormat="1" ht="17.25" customHeight="1">
      <c r="A36" s="302"/>
      <c r="B36" s="330" t="s">
        <v>147</v>
      </c>
      <c r="C36" s="64">
        <v>22000</v>
      </c>
      <c r="D36" s="146">
        <v>22000</v>
      </c>
      <c r="E36" s="146">
        <v>22000</v>
      </c>
      <c r="F36" s="141"/>
      <c r="G36" s="141"/>
      <c r="H36" s="141"/>
      <c r="I36" s="141"/>
      <c r="J36" s="146">
        <v>22000</v>
      </c>
      <c r="K36" s="146">
        <v>22000</v>
      </c>
      <c r="L36" s="161"/>
    </row>
    <row r="37" spans="1:12" s="50" customFormat="1" ht="15.75" customHeight="1">
      <c r="A37" s="71" t="s">
        <v>54</v>
      </c>
      <c r="B37" s="72"/>
      <c r="C37" s="73">
        <f aca="true" t="shared" si="7" ref="C37:L37">C38+C41+C43</f>
        <v>4224666</v>
      </c>
      <c r="D37" s="73">
        <f t="shared" si="7"/>
        <v>150750</v>
      </c>
      <c r="E37" s="73">
        <f t="shared" si="7"/>
        <v>150750</v>
      </c>
      <c r="F37" s="73">
        <f t="shared" si="7"/>
        <v>0</v>
      </c>
      <c r="G37" s="73">
        <f t="shared" si="7"/>
        <v>0</v>
      </c>
      <c r="H37" s="73">
        <f t="shared" si="7"/>
        <v>0</v>
      </c>
      <c r="I37" s="73">
        <f t="shared" si="7"/>
        <v>0</v>
      </c>
      <c r="J37" s="73">
        <f t="shared" si="7"/>
        <v>150750</v>
      </c>
      <c r="K37" s="246">
        <f t="shared" si="7"/>
        <v>150750</v>
      </c>
      <c r="L37" s="289">
        <f t="shared" si="7"/>
        <v>0</v>
      </c>
    </row>
    <row r="38" spans="1:12" ht="15" customHeight="1">
      <c r="A38" s="30" t="s">
        <v>50</v>
      </c>
      <c r="B38" s="32" t="s">
        <v>51</v>
      </c>
      <c r="C38" s="317">
        <f>C39+C40</f>
        <v>4019291</v>
      </c>
      <c r="D38" s="74">
        <f aca="true" t="shared" si="8" ref="D38:K38">D39+D40</f>
        <v>10000</v>
      </c>
      <c r="E38" s="74">
        <f t="shared" si="8"/>
        <v>10000</v>
      </c>
      <c r="F38" s="74">
        <f t="shared" si="8"/>
        <v>0</v>
      </c>
      <c r="G38" s="74">
        <f t="shared" si="8"/>
        <v>0</v>
      </c>
      <c r="H38" s="74">
        <f t="shared" si="8"/>
        <v>0</v>
      </c>
      <c r="I38" s="74">
        <f t="shared" si="8"/>
        <v>0</v>
      </c>
      <c r="J38" s="74">
        <f t="shared" si="8"/>
        <v>10000</v>
      </c>
      <c r="K38" s="247">
        <f t="shared" si="8"/>
        <v>10000</v>
      </c>
      <c r="L38" s="92"/>
    </row>
    <row r="39" spans="1:12" s="66" customFormat="1" ht="69.75" customHeight="1">
      <c r="A39" s="169"/>
      <c r="B39" s="145" t="s">
        <v>127</v>
      </c>
      <c r="C39" s="146">
        <v>4014291</v>
      </c>
      <c r="D39" s="146">
        <v>5000</v>
      </c>
      <c r="E39" s="146">
        <v>5000</v>
      </c>
      <c r="F39" s="180"/>
      <c r="G39" s="180"/>
      <c r="H39" s="180"/>
      <c r="I39" s="180"/>
      <c r="J39" s="146">
        <v>5000</v>
      </c>
      <c r="K39" s="245">
        <v>5000</v>
      </c>
      <c r="L39" s="184"/>
    </row>
    <row r="40" spans="1:12" s="66" customFormat="1" ht="84" customHeight="1">
      <c r="A40" s="217"/>
      <c r="B40" s="185" t="s">
        <v>128</v>
      </c>
      <c r="C40" s="186">
        <v>5000</v>
      </c>
      <c r="D40" s="186">
        <v>5000</v>
      </c>
      <c r="E40" s="186">
        <v>5000</v>
      </c>
      <c r="F40" s="178"/>
      <c r="G40" s="178"/>
      <c r="H40" s="178"/>
      <c r="I40" s="178"/>
      <c r="J40" s="186">
        <v>5000</v>
      </c>
      <c r="K40" s="248">
        <v>5000</v>
      </c>
      <c r="L40" s="184"/>
    </row>
    <row r="41" spans="1:13" s="169" customFormat="1" ht="24" customHeight="1" hidden="1">
      <c r="A41" s="324"/>
      <c r="B41" s="324"/>
      <c r="C41" s="325"/>
      <c r="D41" s="1"/>
      <c r="E41" s="1"/>
      <c r="F41" s="1"/>
      <c r="G41" s="1"/>
      <c r="H41" s="1"/>
      <c r="I41" s="1"/>
      <c r="J41" s="1"/>
      <c r="K41" s="326"/>
      <c r="L41" s="1"/>
      <c r="M41" s="281"/>
    </row>
    <row r="42" spans="1:12" s="308" customFormat="1" ht="82.5" customHeight="1" hidden="1">
      <c r="A42" s="144"/>
      <c r="B42" s="309"/>
      <c r="C42" s="310"/>
      <c r="D42" s="147"/>
      <c r="E42" s="147"/>
      <c r="F42" s="147"/>
      <c r="G42" s="147"/>
      <c r="H42" s="147"/>
      <c r="I42" s="147"/>
      <c r="J42" s="147"/>
      <c r="K42" s="249"/>
      <c r="L42" s="147"/>
    </row>
    <row r="43" spans="1:12" ht="17.25" customHeight="1">
      <c r="A43" s="62" t="s">
        <v>52</v>
      </c>
      <c r="B43" s="61" t="s">
        <v>53</v>
      </c>
      <c r="C43" s="318">
        <f>C44+C45+C46+C47+C48</f>
        <v>205375</v>
      </c>
      <c r="D43" s="318">
        <f aca="true" t="shared" si="9" ref="D43:L43">D44+D45+D46+D47+D48</f>
        <v>140750</v>
      </c>
      <c r="E43" s="318">
        <f t="shared" si="9"/>
        <v>140750</v>
      </c>
      <c r="F43" s="318">
        <f t="shared" si="9"/>
        <v>0</v>
      </c>
      <c r="G43" s="318">
        <f t="shared" si="9"/>
        <v>0</v>
      </c>
      <c r="H43" s="318">
        <f t="shared" si="9"/>
        <v>0</v>
      </c>
      <c r="I43" s="318">
        <f t="shared" si="9"/>
        <v>0</v>
      </c>
      <c r="J43" s="318">
        <f t="shared" si="9"/>
        <v>140750</v>
      </c>
      <c r="K43" s="318">
        <f t="shared" si="9"/>
        <v>140750</v>
      </c>
      <c r="L43" s="318">
        <f t="shared" si="9"/>
        <v>0</v>
      </c>
    </row>
    <row r="44" spans="1:12" ht="17.25" customHeight="1">
      <c r="A44" s="62"/>
      <c r="B44" s="218" t="s">
        <v>113</v>
      </c>
      <c r="C44" s="219">
        <v>50000</v>
      </c>
      <c r="D44" s="219">
        <v>50000</v>
      </c>
      <c r="E44" s="219">
        <v>50000</v>
      </c>
      <c r="F44" s="158"/>
      <c r="G44" s="158"/>
      <c r="H44" s="158"/>
      <c r="I44" s="158"/>
      <c r="J44" s="219">
        <v>50000</v>
      </c>
      <c r="K44" s="251">
        <v>50000</v>
      </c>
      <c r="L44" s="148"/>
    </row>
    <row r="45" spans="1:12" ht="27" customHeight="1">
      <c r="A45" s="62"/>
      <c r="B45" s="185" t="s">
        <v>112</v>
      </c>
      <c r="C45" s="186">
        <v>50000</v>
      </c>
      <c r="D45" s="186">
        <v>50000</v>
      </c>
      <c r="E45" s="186">
        <v>50000</v>
      </c>
      <c r="F45" s="221"/>
      <c r="G45" s="221"/>
      <c r="H45" s="221"/>
      <c r="I45" s="221"/>
      <c r="J45" s="186">
        <v>50000</v>
      </c>
      <c r="K45" s="248">
        <v>50000</v>
      </c>
      <c r="L45" s="290"/>
    </row>
    <row r="46" spans="1:12" s="66" customFormat="1" ht="79.5" customHeight="1">
      <c r="A46" s="169"/>
      <c r="B46" s="145" t="s">
        <v>73</v>
      </c>
      <c r="C46" s="146">
        <v>55375</v>
      </c>
      <c r="D46" s="146">
        <v>1000</v>
      </c>
      <c r="E46" s="146">
        <v>1000</v>
      </c>
      <c r="F46" s="147"/>
      <c r="G46" s="147"/>
      <c r="H46" s="147"/>
      <c r="I46" s="147"/>
      <c r="J46" s="146">
        <v>1000</v>
      </c>
      <c r="K46" s="245">
        <v>1000</v>
      </c>
      <c r="L46" s="148"/>
    </row>
    <row r="47" spans="1:12" s="66" customFormat="1" ht="57" customHeight="1">
      <c r="A47" s="169"/>
      <c r="B47" s="145" t="s">
        <v>82</v>
      </c>
      <c r="C47" s="146">
        <v>29750</v>
      </c>
      <c r="D47" s="146">
        <v>29750</v>
      </c>
      <c r="E47" s="146">
        <v>29750</v>
      </c>
      <c r="F47" s="147"/>
      <c r="G47" s="147"/>
      <c r="H47" s="147"/>
      <c r="I47" s="147"/>
      <c r="J47" s="146">
        <v>29750</v>
      </c>
      <c r="K47" s="245">
        <v>29750</v>
      </c>
      <c r="L47" s="148"/>
    </row>
    <row r="48" spans="1:12" s="66" customFormat="1" ht="65.25" customHeight="1">
      <c r="A48" s="197"/>
      <c r="B48" s="145" t="s">
        <v>83</v>
      </c>
      <c r="C48" s="146">
        <v>20250</v>
      </c>
      <c r="D48" s="146">
        <v>10000</v>
      </c>
      <c r="E48" s="146">
        <v>10000</v>
      </c>
      <c r="F48" s="147"/>
      <c r="G48" s="147"/>
      <c r="H48" s="147"/>
      <c r="I48" s="147"/>
      <c r="J48" s="146">
        <v>10000</v>
      </c>
      <c r="K48" s="245">
        <v>10000</v>
      </c>
      <c r="L48" s="148"/>
    </row>
    <row r="49" spans="1:12" s="149" customFormat="1" ht="29.25" customHeight="1" hidden="1">
      <c r="A49" s="322"/>
      <c r="B49" s="32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s="149" customFormat="1" ht="51.75" customHeight="1" hidden="1">
      <c r="A50" s="322"/>
      <c r="B50" s="309"/>
      <c r="C50" s="310"/>
      <c r="D50" s="147"/>
      <c r="E50" s="147"/>
      <c r="F50" s="147"/>
      <c r="G50" s="147"/>
      <c r="H50" s="147"/>
      <c r="I50" s="147"/>
      <c r="J50" s="147"/>
      <c r="K50" s="249"/>
      <c r="L50" s="147"/>
    </row>
    <row r="51" spans="1:12" s="66" customFormat="1" ht="88.5" customHeight="1" hidden="1">
      <c r="A51" s="169"/>
      <c r="B51" s="311"/>
      <c r="C51" s="146"/>
      <c r="D51" s="146"/>
      <c r="E51" s="146"/>
      <c r="F51" s="146"/>
      <c r="G51" s="146"/>
      <c r="H51" s="146"/>
      <c r="I51" s="146"/>
      <c r="J51" s="146"/>
      <c r="K51" s="146"/>
      <c r="L51" s="184"/>
    </row>
    <row r="52" spans="1:12" s="66" customFormat="1" ht="79.5" customHeight="1" hidden="1">
      <c r="A52" s="169"/>
      <c r="B52" s="311"/>
      <c r="C52" s="146"/>
      <c r="D52" s="146"/>
      <c r="E52" s="146"/>
      <c r="F52" s="146"/>
      <c r="G52" s="146"/>
      <c r="H52" s="146"/>
      <c r="I52" s="146"/>
      <c r="J52" s="146"/>
      <c r="K52" s="146"/>
      <c r="L52" s="184"/>
    </row>
    <row r="53" spans="1:12" s="66" customFormat="1" ht="78" customHeight="1" hidden="1">
      <c r="A53" s="169"/>
      <c r="B53" s="311"/>
      <c r="C53" s="146"/>
      <c r="D53" s="146"/>
      <c r="E53" s="146"/>
      <c r="F53" s="146"/>
      <c r="G53" s="146"/>
      <c r="H53" s="146"/>
      <c r="I53" s="146"/>
      <c r="J53" s="146"/>
      <c r="K53" s="146"/>
      <c r="L53" s="184"/>
    </row>
    <row r="54" spans="1:12" s="66" customFormat="1" ht="87.75" customHeight="1" hidden="1">
      <c r="A54" s="169"/>
      <c r="B54" s="311"/>
      <c r="C54" s="146"/>
      <c r="D54" s="146"/>
      <c r="E54" s="146"/>
      <c r="F54" s="146"/>
      <c r="G54" s="146"/>
      <c r="H54" s="146"/>
      <c r="I54" s="146"/>
      <c r="J54" s="146"/>
      <c r="K54" s="146"/>
      <c r="L54" s="184"/>
    </row>
    <row r="55" spans="1:12" s="66" customFormat="1" ht="79.5" customHeight="1" hidden="1">
      <c r="A55" s="169"/>
      <c r="B55" s="311"/>
      <c r="C55" s="146"/>
      <c r="D55" s="146"/>
      <c r="E55" s="146"/>
      <c r="F55" s="146"/>
      <c r="G55" s="146"/>
      <c r="H55" s="146"/>
      <c r="I55" s="146"/>
      <c r="J55" s="146"/>
      <c r="K55" s="146"/>
      <c r="L55" s="184"/>
    </row>
    <row r="56" spans="1:12" s="66" customFormat="1" ht="79.5" customHeight="1" hidden="1">
      <c r="A56" s="169"/>
      <c r="B56" s="311"/>
      <c r="C56" s="146"/>
      <c r="D56" s="146"/>
      <c r="E56" s="146"/>
      <c r="F56" s="146"/>
      <c r="G56" s="146"/>
      <c r="H56" s="146"/>
      <c r="I56" s="146"/>
      <c r="J56" s="146"/>
      <c r="K56" s="146"/>
      <c r="L56" s="184"/>
    </row>
    <row r="57" spans="1:12" s="66" customFormat="1" ht="79.5" customHeight="1" hidden="1">
      <c r="A57" s="169"/>
      <c r="B57" s="311"/>
      <c r="C57" s="146"/>
      <c r="D57" s="146"/>
      <c r="E57" s="146"/>
      <c r="F57" s="146"/>
      <c r="G57" s="146"/>
      <c r="H57" s="146"/>
      <c r="I57" s="146"/>
      <c r="J57" s="146"/>
      <c r="K57" s="146"/>
      <c r="L57" s="184"/>
    </row>
    <row r="58" spans="1:12" s="66" customFormat="1" ht="79.5" customHeight="1" hidden="1">
      <c r="A58" s="169"/>
      <c r="B58" s="311"/>
      <c r="C58" s="146"/>
      <c r="D58" s="146"/>
      <c r="E58" s="146"/>
      <c r="F58" s="146"/>
      <c r="G58" s="146"/>
      <c r="H58" s="146"/>
      <c r="I58" s="146"/>
      <c r="J58" s="146"/>
      <c r="K58" s="146"/>
      <c r="L58" s="184"/>
    </row>
    <row r="59" spans="1:12" s="66" customFormat="1" ht="87" customHeight="1" hidden="1">
      <c r="A59" s="169"/>
      <c r="B59" s="311"/>
      <c r="C59" s="146"/>
      <c r="D59" s="146"/>
      <c r="E59" s="146"/>
      <c r="F59" s="146"/>
      <c r="G59" s="146"/>
      <c r="H59" s="146"/>
      <c r="I59" s="146"/>
      <c r="J59" s="146"/>
      <c r="K59" s="146"/>
      <c r="L59" s="184"/>
    </row>
    <row r="60" spans="1:12" s="36" customFormat="1" ht="19.5" customHeight="1">
      <c r="A60" s="71" t="s">
        <v>55</v>
      </c>
      <c r="B60" s="82"/>
      <c r="C60" s="83">
        <f>C61+C68+C74</f>
        <v>30830604</v>
      </c>
      <c r="D60" s="83">
        <f aca="true" t="shared" si="10" ref="D60:L60">D61+D68+D74</f>
        <v>1641590</v>
      </c>
      <c r="E60" s="83">
        <f t="shared" si="10"/>
        <v>1641590</v>
      </c>
      <c r="F60" s="83">
        <f t="shared" si="10"/>
        <v>0</v>
      </c>
      <c r="G60" s="83">
        <f t="shared" si="10"/>
        <v>0</v>
      </c>
      <c r="H60" s="83">
        <f t="shared" si="10"/>
        <v>0</v>
      </c>
      <c r="I60" s="83">
        <f t="shared" si="10"/>
        <v>0</v>
      </c>
      <c r="J60" s="83">
        <f>J61+J68+J74</f>
        <v>1641590</v>
      </c>
      <c r="K60" s="83">
        <f t="shared" si="10"/>
        <v>1086592</v>
      </c>
      <c r="L60" s="83">
        <f t="shared" si="10"/>
        <v>554998</v>
      </c>
    </row>
    <row r="61" spans="1:12" s="36" customFormat="1" ht="19.5" customHeight="1">
      <c r="A61" s="30" t="s">
        <v>47</v>
      </c>
      <c r="B61" s="32" t="s">
        <v>56</v>
      </c>
      <c r="C61" s="84">
        <f>C62+C63+C64+C65+C66+C67</f>
        <v>19758089</v>
      </c>
      <c r="D61" s="84">
        <f aca="true" t="shared" si="11" ref="D61:L61">D62+D63+D64+D65+D66+D67</f>
        <v>824998</v>
      </c>
      <c r="E61" s="84">
        <f t="shared" si="11"/>
        <v>824998</v>
      </c>
      <c r="F61" s="84">
        <f t="shared" si="11"/>
        <v>0</v>
      </c>
      <c r="G61" s="84">
        <f t="shared" si="11"/>
        <v>0</v>
      </c>
      <c r="H61" s="84">
        <f t="shared" si="11"/>
        <v>0</v>
      </c>
      <c r="I61" s="84">
        <f t="shared" si="11"/>
        <v>0</v>
      </c>
      <c r="J61" s="84">
        <f t="shared" si="11"/>
        <v>824998</v>
      </c>
      <c r="K61" s="98">
        <f t="shared" si="11"/>
        <v>270000</v>
      </c>
      <c r="L61" s="79">
        <f t="shared" si="11"/>
        <v>554998</v>
      </c>
    </row>
    <row r="62" spans="1:12" s="36" customFormat="1" ht="35.25" customHeight="1">
      <c r="A62" s="58"/>
      <c r="B62" s="198" t="s">
        <v>116</v>
      </c>
      <c r="C62" s="222">
        <v>100000</v>
      </c>
      <c r="D62" s="222">
        <v>100000</v>
      </c>
      <c r="E62" s="222">
        <v>100000</v>
      </c>
      <c r="F62" s="48"/>
      <c r="G62" s="84"/>
      <c r="H62" s="84"/>
      <c r="I62" s="84"/>
      <c r="J62" s="222">
        <v>100000</v>
      </c>
      <c r="K62" s="252">
        <v>100000</v>
      </c>
      <c r="L62" s="79"/>
    </row>
    <row r="63" spans="1:12" s="149" customFormat="1" ht="54.75" customHeight="1">
      <c r="A63" s="150"/>
      <c r="B63" s="172" t="s">
        <v>129</v>
      </c>
      <c r="C63" s="154">
        <v>70000</v>
      </c>
      <c r="D63" s="154">
        <v>70000</v>
      </c>
      <c r="E63" s="154">
        <v>70000</v>
      </c>
      <c r="F63" s="154"/>
      <c r="G63" s="152"/>
      <c r="H63" s="152"/>
      <c r="I63" s="152"/>
      <c r="J63" s="154">
        <v>70000</v>
      </c>
      <c r="K63" s="253">
        <v>70000</v>
      </c>
      <c r="L63" s="148"/>
    </row>
    <row r="64" spans="1:12" s="149" customFormat="1" ht="62.25" customHeight="1">
      <c r="A64" s="220"/>
      <c r="B64" s="173" t="s">
        <v>182</v>
      </c>
      <c r="C64" s="154">
        <v>100000</v>
      </c>
      <c r="D64" s="154">
        <v>100000</v>
      </c>
      <c r="E64" s="154">
        <v>100000</v>
      </c>
      <c r="F64" s="155"/>
      <c r="G64" s="155"/>
      <c r="H64" s="155"/>
      <c r="I64" s="155"/>
      <c r="J64" s="154">
        <v>100000</v>
      </c>
      <c r="K64" s="253">
        <v>100000</v>
      </c>
      <c r="L64" s="312"/>
    </row>
    <row r="65" spans="1:12" s="149" customFormat="1" ht="75.75" customHeight="1">
      <c r="A65" s="169"/>
      <c r="B65" s="311" t="s">
        <v>168</v>
      </c>
      <c r="C65" s="146">
        <v>4713962</v>
      </c>
      <c r="D65" s="146">
        <v>123335</v>
      </c>
      <c r="E65" s="146">
        <v>123335</v>
      </c>
      <c r="F65" s="146"/>
      <c r="G65" s="146"/>
      <c r="H65" s="146"/>
      <c r="I65" s="146"/>
      <c r="J65" s="146">
        <v>123335</v>
      </c>
      <c r="K65" s="146"/>
      <c r="L65" s="184">
        <v>123335</v>
      </c>
    </row>
    <row r="66" spans="1:12" s="149" customFormat="1" ht="66.75" customHeight="1">
      <c r="A66" s="169"/>
      <c r="B66" s="311" t="s">
        <v>169</v>
      </c>
      <c r="C66" s="146">
        <v>9539057</v>
      </c>
      <c r="D66" s="146">
        <v>262935</v>
      </c>
      <c r="E66" s="146">
        <v>262935</v>
      </c>
      <c r="F66" s="146"/>
      <c r="G66" s="146"/>
      <c r="H66" s="146"/>
      <c r="I66" s="146"/>
      <c r="J66" s="146">
        <v>262935</v>
      </c>
      <c r="K66" s="146"/>
      <c r="L66" s="184">
        <v>262935</v>
      </c>
    </row>
    <row r="67" spans="1:12" s="149" customFormat="1" ht="56.25" customHeight="1">
      <c r="A67" s="169"/>
      <c r="B67" s="311" t="s">
        <v>170</v>
      </c>
      <c r="C67" s="146">
        <v>5235070</v>
      </c>
      <c r="D67" s="146">
        <v>168728</v>
      </c>
      <c r="E67" s="146">
        <v>168728</v>
      </c>
      <c r="F67" s="146"/>
      <c r="G67" s="146"/>
      <c r="H67" s="146"/>
      <c r="I67" s="146"/>
      <c r="J67" s="146">
        <v>168728</v>
      </c>
      <c r="K67" s="146"/>
      <c r="L67" s="184">
        <v>168728</v>
      </c>
    </row>
    <row r="68" spans="1:12" s="50" customFormat="1" ht="16.5" customHeight="1">
      <c r="A68" s="62" t="s">
        <v>57</v>
      </c>
      <c r="B68" s="61" t="s">
        <v>58</v>
      </c>
      <c r="C68" s="67">
        <f>C69+C70+C71+C72+C73</f>
        <v>9928692</v>
      </c>
      <c r="D68" s="67">
        <f aca="true" t="shared" si="12" ref="D68:L68">D69+D70+D71+D72+D73</f>
        <v>342000</v>
      </c>
      <c r="E68" s="67">
        <f t="shared" si="12"/>
        <v>342000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342000</v>
      </c>
      <c r="K68" s="67">
        <f t="shared" si="12"/>
        <v>342000</v>
      </c>
      <c r="L68" s="67">
        <f t="shared" si="12"/>
        <v>0</v>
      </c>
    </row>
    <row r="69" spans="1:12" s="50" customFormat="1" ht="66" customHeight="1">
      <c r="A69" s="150"/>
      <c r="B69" s="216" t="s">
        <v>122</v>
      </c>
      <c r="C69" s="152">
        <v>2337008</v>
      </c>
      <c r="D69" s="152">
        <v>10000</v>
      </c>
      <c r="E69" s="152">
        <v>10000</v>
      </c>
      <c r="F69" s="153"/>
      <c r="G69" s="153"/>
      <c r="H69" s="153"/>
      <c r="I69" s="153"/>
      <c r="J69" s="224">
        <v>10000</v>
      </c>
      <c r="K69" s="242">
        <v>10000</v>
      </c>
      <c r="L69" s="148">
        <f>100000-100000</f>
        <v>0</v>
      </c>
    </row>
    <row r="70" spans="1:12" s="50" customFormat="1" ht="55.5" customHeight="1">
      <c r="A70" s="150"/>
      <c r="B70" s="151" t="s">
        <v>123</v>
      </c>
      <c r="C70" s="152">
        <v>2136126</v>
      </c>
      <c r="D70" s="152">
        <v>10000</v>
      </c>
      <c r="E70" s="152">
        <v>10000</v>
      </c>
      <c r="F70" s="152"/>
      <c r="G70" s="152"/>
      <c r="H70" s="152"/>
      <c r="I70" s="152"/>
      <c r="J70" s="152">
        <v>10000</v>
      </c>
      <c r="K70" s="243">
        <v>10000</v>
      </c>
      <c r="L70" s="148">
        <f>100000-100000</f>
        <v>0</v>
      </c>
    </row>
    <row r="71" spans="1:12" s="50" customFormat="1" ht="57.75" customHeight="1">
      <c r="A71" s="150"/>
      <c r="B71" s="151" t="s">
        <v>124</v>
      </c>
      <c r="C71" s="152">
        <v>2414668</v>
      </c>
      <c r="D71" s="180">
        <v>10000</v>
      </c>
      <c r="E71" s="180">
        <v>10000</v>
      </c>
      <c r="F71" s="181"/>
      <c r="G71" s="181"/>
      <c r="H71" s="181"/>
      <c r="I71" s="181"/>
      <c r="J71" s="152">
        <v>10000</v>
      </c>
      <c r="K71" s="243">
        <v>10000</v>
      </c>
      <c r="L71" s="148">
        <f>100000-100000</f>
        <v>0</v>
      </c>
    </row>
    <row r="72" spans="1:12" s="50" customFormat="1" ht="64.5" customHeight="1">
      <c r="A72" s="179"/>
      <c r="B72" s="151" t="s">
        <v>125</v>
      </c>
      <c r="C72" s="180">
        <v>2353699</v>
      </c>
      <c r="D72" s="180">
        <v>10000</v>
      </c>
      <c r="E72" s="180">
        <v>10000</v>
      </c>
      <c r="F72" s="153"/>
      <c r="G72" s="181"/>
      <c r="H72" s="181"/>
      <c r="I72" s="181"/>
      <c r="J72" s="180">
        <v>10000</v>
      </c>
      <c r="K72" s="244">
        <v>10000</v>
      </c>
      <c r="L72" s="148">
        <f>100000-100000</f>
        <v>0</v>
      </c>
    </row>
    <row r="73" spans="1:12" s="138" customFormat="1" ht="59.25" customHeight="1">
      <c r="A73" s="133"/>
      <c r="B73" s="134" t="s">
        <v>114</v>
      </c>
      <c r="C73" s="135">
        <v>687191</v>
      </c>
      <c r="D73" s="136">
        <v>302000</v>
      </c>
      <c r="E73" s="136">
        <v>302000</v>
      </c>
      <c r="F73" s="137"/>
      <c r="G73" s="137"/>
      <c r="H73" s="137"/>
      <c r="I73" s="137"/>
      <c r="J73" s="136">
        <v>302000</v>
      </c>
      <c r="K73" s="254">
        <v>302000</v>
      </c>
      <c r="L73" s="291"/>
    </row>
    <row r="74" spans="1:12" s="50" customFormat="1" ht="13.5" customHeight="1">
      <c r="A74" s="89" t="s">
        <v>52</v>
      </c>
      <c r="B74" s="229" t="s">
        <v>53</v>
      </c>
      <c r="C74" s="230">
        <f>C75+C76+C77+C78+C79+C80+C81+C82+C83+C84+C85+C86+C87+C88+C89+C90+C91+C92+C93+C94+C95+C96+C97+C98+C99+C100+C101+C102+C103</f>
        <v>1143823</v>
      </c>
      <c r="D74" s="230">
        <f aca="true" t="shared" si="13" ref="D74:L74">D75+D76+D77+D78+D79+D80+D81+D82+D83+D84+D85+D86+D87+D88+D89+D90+D91+D92+D93+D94+D95+D96+D97+D98+D99+D100+D101+D102+D103</f>
        <v>474592</v>
      </c>
      <c r="E74" s="230">
        <f t="shared" si="13"/>
        <v>474592</v>
      </c>
      <c r="F74" s="230">
        <f t="shared" si="13"/>
        <v>0</v>
      </c>
      <c r="G74" s="230">
        <f t="shared" si="13"/>
        <v>0</v>
      </c>
      <c r="H74" s="230">
        <f t="shared" si="13"/>
        <v>0</v>
      </c>
      <c r="I74" s="230">
        <f t="shared" si="13"/>
        <v>0</v>
      </c>
      <c r="J74" s="230">
        <f t="shared" si="13"/>
        <v>474592</v>
      </c>
      <c r="K74" s="230">
        <f t="shared" si="13"/>
        <v>474592</v>
      </c>
      <c r="L74" s="230">
        <f t="shared" si="13"/>
        <v>0</v>
      </c>
    </row>
    <row r="75" spans="1:12" s="50" customFormat="1" ht="13.5" customHeight="1">
      <c r="A75" s="228"/>
      <c r="B75" s="75" t="s">
        <v>120</v>
      </c>
      <c r="C75" s="64">
        <v>30000</v>
      </c>
      <c r="D75" s="64">
        <v>30000</v>
      </c>
      <c r="E75" s="64">
        <v>30000</v>
      </c>
      <c r="F75" s="64"/>
      <c r="G75" s="64"/>
      <c r="H75" s="64"/>
      <c r="I75" s="64"/>
      <c r="J75" s="64">
        <v>30000</v>
      </c>
      <c r="K75" s="255">
        <v>30000</v>
      </c>
      <c r="L75" s="64"/>
    </row>
    <row r="76" spans="1:12" s="50" customFormat="1" ht="32.25" customHeight="1">
      <c r="A76" s="150"/>
      <c r="B76" s="198" t="s">
        <v>74</v>
      </c>
      <c r="C76" s="152">
        <v>289667</v>
      </c>
      <c r="D76" s="180">
        <v>88808</v>
      </c>
      <c r="E76" s="180">
        <v>88808</v>
      </c>
      <c r="F76" s="306"/>
      <c r="G76" s="306"/>
      <c r="H76" s="306"/>
      <c r="I76" s="306"/>
      <c r="J76" s="180">
        <v>88808</v>
      </c>
      <c r="K76" s="244">
        <v>88808</v>
      </c>
      <c r="L76" s="148"/>
    </row>
    <row r="77" spans="1:12" s="50" customFormat="1" ht="48.75" customHeight="1">
      <c r="A77" s="228"/>
      <c r="B77" s="63" t="s">
        <v>148</v>
      </c>
      <c r="C77" s="64">
        <f>40000-14000</f>
        <v>26000</v>
      </c>
      <c r="D77" s="64">
        <f>40000-14000</f>
        <v>26000</v>
      </c>
      <c r="E77" s="64">
        <f>40000-14000</f>
        <v>26000</v>
      </c>
      <c r="F77" s="64"/>
      <c r="G77" s="64"/>
      <c r="H77" s="64"/>
      <c r="I77" s="64"/>
      <c r="J77" s="64">
        <v>26000</v>
      </c>
      <c r="K77" s="255">
        <v>26000</v>
      </c>
      <c r="L77" s="64"/>
    </row>
    <row r="78" spans="1:12" s="50" customFormat="1" ht="48.75" customHeight="1">
      <c r="A78" s="228"/>
      <c r="B78" s="63" t="s">
        <v>177</v>
      </c>
      <c r="C78" s="64">
        <v>150000</v>
      </c>
      <c r="D78" s="64">
        <v>150000</v>
      </c>
      <c r="E78" s="64">
        <v>150000</v>
      </c>
      <c r="F78" s="64"/>
      <c r="G78" s="64"/>
      <c r="H78" s="64"/>
      <c r="I78" s="64"/>
      <c r="J78" s="64">
        <v>150000</v>
      </c>
      <c r="K78" s="255">
        <v>150000</v>
      </c>
      <c r="L78" s="64"/>
    </row>
    <row r="79" spans="1:12" s="50" customFormat="1" ht="51" customHeight="1">
      <c r="A79" s="228"/>
      <c r="B79" s="63" t="s">
        <v>178</v>
      </c>
      <c r="C79" s="64">
        <v>140000</v>
      </c>
      <c r="D79" s="64">
        <v>24000</v>
      </c>
      <c r="E79" s="64">
        <v>24000</v>
      </c>
      <c r="F79" s="64"/>
      <c r="G79" s="64"/>
      <c r="H79" s="64"/>
      <c r="I79" s="64"/>
      <c r="J79" s="64">
        <v>24000</v>
      </c>
      <c r="K79" s="255">
        <v>24000</v>
      </c>
      <c r="L79" s="64"/>
    </row>
    <row r="80" spans="1:12" s="50" customFormat="1" ht="45.75" customHeight="1">
      <c r="A80" s="139"/>
      <c r="B80" s="140" t="s">
        <v>88</v>
      </c>
      <c r="C80" s="146">
        <v>30000</v>
      </c>
      <c r="D80" s="146">
        <v>30000</v>
      </c>
      <c r="E80" s="146">
        <v>30000</v>
      </c>
      <c r="F80" s="158"/>
      <c r="G80" s="158"/>
      <c r="H80" s="158"/>
      <c r="I80" s="158"/>
      <c r="J80" s="146">
        <v>30000</v>
      </c>
      <c r="K80" s="245">
        <v>30000</v>
      </c>
      <c r="L80" s="288"/>
    </row>
    <row r="81" spans="1:12" s="50" customFormat="1" ht="58.5" customHeight="1">
      <c r="A81" s="139"/>
      <c r="B81" s="140" t="s">
        <v>126</v>
      </c>
      <c r="C81" s="146">
        <v>36100</v>
      </c>
      <c r="D81" s="146">
        <v>8000</v>
      </c>
      <c r="E81" s="146">
        <v>8000</v>
      </c>
      <c r="F81" s="146"/>
      <c r="G81" s="146"/>
      <c r="H81" s="146"/>
      <c r="I81" s="146"/>
      <c r="J81" s="146">
        <v>8000</v>
      </c>
      <c r="K81" s="245">
        <v>8000</v>
      </c>
      <c r="L81" s="159"/>
    </row>
    <row r="82" spans="1:12" s="50" customFormat="1" ht="64.5" customHeight="1">
      <c r="A82" s="139"/>
      <c r="B82" s="140" t="s">
        <v>138</v>
      </c>
      <c r="C82" s="146">
        <v>49800</v>
      </c>
      <c r="D82" s="146">
        <v>11000</v>
      </c>
      <c r="E82" s="146">
        <v>11000</v>
      </c>
      <c r="F82" s="146"/>
      <c r="G82" s="146"/>
      <c r="H82" s="146"/>
      <c r="I82" s="146"/>
      <c r="J82" s="146">
        <v>11000</v>
      </c>
      <c r="K82" s="245">
        <v>11000</v>
      </c>
      <c r="L82" s="159"/>
    </row>
    <row r="83" spans="1:12" s="50" customFormat="1" ht="66" customHeight="1">
      <c r="A83" s="139"/>
      <c r="B83" s="140" t="s">
        <v>90</v>
      </c>
      <c r="C83" s="146">
        <v>51900</v>
      </c>
      <c r="D83" s="146">
        <v>12000</v>
      </c>
      <c r="E83" s="146">
        <v>12000</v>
      </c>
      <c r="F83" s="146"/>
      <c r="G83" s="146"/>
      <c r="H83" s="146"/>
      <c r="I83" s="146"/>
      <c r="J83" s="146">
        <v>12000</v>
      </c>
      <c r="K83" s="245">
        <v>12000</v>
      </c>
      <c r="L83" s="159"/>
    </row>
    <row r="84" spans="1:12" s="50" customFormat="1" ht="58.5" customHeight="1">
      <c r="A84" s="139"/>
      <c r="B84" s="140" t="s">
        <v>91</v>
      </c>
      <c r="C84" s="146">
        <v>46200</v>
      </c>
      <c r="D84" s="146">
        <v>9000</v>
      </c>
      <c r="E84" s="146">
        <v>9000</v>
      </c>
      <c r="F84" s="146"/>
      <c r="G84" s="146"/>
      <c r="H84" s="146"/>
      <c r="I84" s="146"/>
      <c r="J84" s="146">
        <v>9000</v>
      </c>
      <c r="K84" s="245">
        <v>9000</v>
      </c>
      <c r="L84" s="159"/>
    </row>
    <row r="85" spans="1:12" s="50" customFormat="1" ht="60.75" customHeight="1">
      <c r="A85" s="139"/>
      <c r="B85" s="140" t="s">
        <v>145</v>
      </c>
      <c r="C85" s="146">
        <v>8000</v>
      </c>
      <c r="D85" s="146">
        <v>8000</v>
      </c>
      <c r="E85" s="146">
        <v>8000</v>
      </c>
      <c r="F85" s="146"/>
      <c r="G85" s="146"/>
      <c r="H85" s="146"/>
      <c r="I85" s="146"/>
      <c r="J85" s="146">
        <v>8000</v>
      </c>
      <c r="K85" s="245">
        <v>8000</v>
      </c>
      <c r="L85" s="159"/>
    </row>
    <row r="86" spans="1:12" s="50" customFormat="1" ht="72" customHeight="1">
      <c r="A86" s="139"/>
      <c r="B86" s="140" t="s">
        <v>92</v>
      </c>
      <c r="C86" s="146">
        <v>8000</v>
      </c>
      <c r="D86" s="146">
        <v>8000</v>
      </c>
      <c r="E86" s="146">
        <v>8000</v>
      </c>
      <c r="F86" s="146"/>
      <c r="G86" s="146"/>
      <c r="H86" s="146"/>
      <c r="I86" s="146"/>
      <c r="J86" s="146">
        <v>8000</v>
      </c>
      <c r="K86" s="245">
        <v>8000</v>
      </c>
      <c r="L86" s="159"/>
    </row>
    <row r="87" spans="1:12" s="50" customFormat="1" ht="63.75" customHeight="1">
      <c r="A87" s="139"/>
      <c r="B87" s="140" t="s">
        <v>93</v>
      </c>
      <c r="C87" s="146">
        <v>8000</v>
      </c>
      <c r="D87" s="146">
        <v>8000</v>
      </c>
      <c r="E87" s="146">
        <v>8000</v>
      </c>
      <c r="F87" s="146"/>
      <c r="G87" s="146"/>
      <c r="H87" s="146"/>
      <c r="I87" s="146"/>
      <c r="J87" s="146">
        <v>8000</v>
      </c>
      <c r="K87" s="245">
        <v>8000</v>
      </c>
      <c r="L87" s="159"/>
    </row>
    <row r="88" spans="1:12" s="50" customFormat="1" ht="66" customHeight="1">
      <c r="A88" s="139"/>
      <c r="B88" s="140" t="s">
        <v>94</v>
      </c>
      <c r="C88" s="146">
        <v>8000</v>
      </c>
      <c r="D88" s="146">
        <v>8000</v>
      </c>
      <c r="E88" s="146">
        <v>8000</v>
      </c>
      <c r="F88" s="146"/>
      <c r="G88" s="146"/>
      <c r="H88" s="146"/>
      <c r="I88" s="146"/>
      <c r="J88" s="146">
        <v>8000</v>
      </c>
      <c r="K88" s="245">
        <v>8000</v>
      </c>
      <c r="L88" s="159"/>
    </row>
    <row r="89" spans="1:12" s="50" customFormat="1" ht="58.5" customHeight="1">
      <c r="A89" s="139"/>
      <c r="B89" s="145" t="s">
        <v>98</v>
      </c>
      <c r="C89" s="146">
        <f>2000+54757</f>
        <v>56757</v>
      </c>
      <c r="D89" s="146">
        <f>2000+2000</f>
        <v>4000</v>
      </c>
      <c r="E89" s="146">
        <v>4000</v>
      </c>
      <c r="F89" s="146"/>
      <c r="G89" s="146"/>
      <c r="H89" s="146"/>
      <c r="I89" s="146"/>
      <c r="J89" s="146">
        <v>4000</v>
      </c>
      <c r="K89" s="245">
        <v>4000</v>
      </c>
      <c r="L89" s="159"/>
    </row>
    <row r="90" spans="1:12" s="50" customFormat="1" ht="56.25" customHeight="1">
      <c r="A90" s="139"/>
      <c r="B90" s="145" t="s">
        <v>99</v>
      </c>
      <c r="C90" s="146">
        <v>22415</v>
      </c>
      <c r="D90" s="146">
        <v>4000</v>
      </c>
      <c r="E90" s="146">
        <v>4000</v>
      </c>
      <c r="F90" s="146"/>
      <c r="G90" s="146"/>
      <c r="H90" s="146"/>
      <c r="I90" s="146"/>
      <c r="J90" s="146">
        <v>4000</v>
      </c>
      <c r="K90" s="245">
        <v>4000</v>
      </c>
      <c r="L90" s="159"/>
    </row>
    <row r="91" spans="1:12" s="50" customFormat="1" ht="47.25" customHeight="1">
      <c r="A91" s="160"/>
      <c r="B91" s="145" t="s">
        <v>100</v>
      </c>
      <c r="C91" s="146">
        <v>21574</v>
      </c>
      <c r="D91" s="146">
        <v>4000</v>
      </c>
      <c r="E91" s="146">
        <v>4000</v>
      </c>
      <c r="F91" s="141"/>
      <c r="G91" s="141"/>
      <c r="H91" s="141"/>
      <c r="I91" s="141"/>
      <c r="J91" s="146">
        <v>4000</v>
      </c>
      <c r="K91" s="245">
        <v>4000</v>
      </c>
      <c r="L91" s="161"/>
    </row>
    <row r="92" spans="1:12" s="50" customFormat="1" ht="65.25" customHeight="1">
      <c r="A92" s="77"/>
      <c r="B92" s="90" t="s">
        <v>75</v>
      </c>
      <c r="C92" s="81">
        <v>16500</v>
      </c>
      <c r="D92" s="81">
        <v>12000</v>
      </c>
      <c r="E92" s="81">
        <v>12000</v>
      </c>
      <c r="F92" s="107"/>
      <c r="G92" s="107"/>
      <c r="H92" s="107"/>
      <c r="I92" s="107"/>
      <c r="J92" s="81">
        <v>12000</v>
      </c>
      <c r="K92" s="256">
        <v>12000</v>
      </c>
      <c r="L92" s="69"/>
    </row>
    <row r="93" spans="1:12" s="191" customFormat="1" ht="69.75" customHeight="1">
      <c r="A93" s="187"/>
      <c r="B93" s="188" t="s">
        <v>76</v>
      </c>
      <c r="C93" s="189">
        <v>15000</v>
      </c>
      <c r="D93" s="189">
        <v>5084</v>
      </c>
      <c r="E93" s="189">
        <v>5084</v>
      </c>
      <c r="F93" s="190"/>
      <c r="G93" s="190"/>
      <c r="H93" s="190"/>
      <c r="I93" s="190"/>
      <c r="J93" s="189">
        <v>5084</v>
      </c>
      <c r="K93" s="257">
        <v>5084</v>
      </c>
      <c r="L93" s="292"/>
    </row>
    <row r="94" spans="1:12" s="138" customFormat="1" ht="57.75" customHeight="1">
      <c r="A94" s="139"/>
      <c r="B94" s="140" t="s">
        <v>77</v>
      </c>
      <c r="C94" s="146">
        <v>1700</v>
      </c>
      <c r="D94" s="146">
        <v>1700</v>
      </c>
      <c r="E94" s="146">
        <v>1700</v>
      </c>
      <c r="F94" s="181"/>
      <c r="G94" s="181"/>
      <c r="H94" s="181"/>
      <c r="I94" s="181"/>
      <c r="J94" s="146">
        <v>1700</v>
      </c>
      <c r="K94" s="245">
        <v>1700</v>
      </c>
      <c r="L94" s="288"/>
    </row>
    <row r="95" spans="1:12" s="191" customFormat="1" ht="58.5" customHeight="1">
      <c r="A95" s="192"/>
      <c r="B95" s="193" t="s">
        <v>130</v>
      </c>
      <c r="C95" s="189">
        <v>6000</v>
      </c>
      <c r="D95" s="189">
        <v>6000</v>
      </c>
      <c r="E95" s="189">
        <v>6000</v>
      </c>
      <c r="F95" s="189"/>
      <c r="G95" s="189"/>
      <c r="H95" s="189"/>
      <c r="I95" s="189"/>
      <c r="J95" s="189">
        <v>6000</v>
      </c>
      <c r="K95" s="257">
        <v>6000</v>
      </c>
      <c r="L95" s="194"/>
    </row>
    <row r="96" spans="1:12" s="191" customFormat="1" ht="58.5" customHeight="1">
      <c r="A96" s="192"/>
      <c r="B96" s="193" t="s">
        <v>139</v>
      </c>
      <c r="C96" s="189">
        <v>1000</v>
      </c>
      <c r="D96" s="189">
        <v>1000</v>
      </c>
      <c r="E96" s="189">
        <v>1000</v>
      </c>
      <c r="F96" s="189"/>
      <c r="G96" s="189"/>
      <c r="H96" s="189"/>
      <c r="I96" s="189"/>
      <c r="J96" s="189">
        <v>1000</v>
      </c>
      <c r="K96" s="257">
        <v>1000</v>
      </c>
      <c r="L96" s="194"/>
    </row>
    <row r="97" spans="1:12" s="191" customFormat="1" ht="58.5" customHeight="1">
      <c r="A97" s="192"/>
      <c r="B97" s="193" t="s">
        <v>140</v>
      </c>
      <c r="C97" s="189">
        <v>1500</v>
      </c>
      <c r="D97" s="189">
        <v>1500</v>
      </c>
      <c r="E97" s="189">
        <v>1500</v>
      </c>
      <c r="F97" s="189"/>
      <c r="G97" s="189"/>
      <c r="H97" s="189"/>
      <c r="I97" s="189"/>
      <c r="J97" s="189">
        <v>1500</v>
      </c>
      <c r="K97" s="257">
        <v>1500</v>
      </c>
      <c r="L97" s="194"/>
    </row>
    <row r="98" spans="1:12" s="191" customFormat="1" ht="65.25" customHeight="1">
      <c r="A98" s="192"/>
      <c r="B98" s="193" t="s">
        <v>179</v>
      </c>
      <c r="C98" s="189">
        <v>1500</v>
      </c>
      <c r="D98" s="189">
        <v>1500</v>
      </c>
      <c r="E98" s="189">
        <v>1500</v>
      </c>
      <c r="F98" s="189"/>
      <c r="G98" s="189"/>
      <c r="H98" s="189"/>
      <c r="I98" s="189"/>
      <c r="J98" s="189">
        <v>1500</v>
      </c>
      <c r="K98" s="257">
        <v>1500</v>
      </c>
      <c r="L98" s="194"/>
    </row>
    <row r="99" spans="1:12" s="191" customFormat="1" ht="70.5" customHeight="1">
      <c r="A99" s="192"/>
      <c r="B99" s="313" t="s">
        <v>180</v>
      </c>
      <c r="C99" s="314">
        <v>5000</v>
      </c>
      <c r="D99" s="314">
        <v>5000</v>
      </c>
      <c r="E99" s="314">
        <v>5000</v>
      </c>
      <c r="F99" s="314"/>
      <c r="G99" s="314"/>
      <c r="H99" s="314"/>
      <c r="I99" s="314"/>
      <c r="J99" s="314">
        <v>5000</v>
      </c>
      <c r="K99" s="315">
        <v>5000</v>
      </c>
      <c r="L99" s="316"/>
    </row>
    <row r="100" spans="1:12" s="138" customFormat="1" ht="69.75" customHeight="1">
      <c r="A100" s="144"/>
      <c r="B100" s="172" t="s">
        <v>181</v>
      </c>
      <c r="C100" s="146">
        <v>2000</v>
      </c>
      <c r="D100" s="146">
        <v>2000</v>
      </c>
      <c r="E100" s="146">
        <v>2000</v>
      </c>
      <c r="F100" s="146"/>
      <c r="G100" s="146"/>
      <c r="H100" s="146"/>
      <c r="I100" s="146"/>
      <c r="J100" s="146">
        <v>2000</v>
      </c>
      <c r="K100" s="146">
        <v>2000</v>
      </c>
      <c r="L100" s="169"/>
    </row>
    <row r="101" spans="1:12" s="138" customFormat="1" ht="60" customHeight="1">
      <c r="A101" s="144"/>
      <c r="B101" s="311" t="s">
        <v>171</v>
      </c>
      <c r="C101" s="146">
        <v>26088</v>
      </c>
      <c r="D101" s="146">
        <v>2000</v>
      </c>
      <c r="E101" s="146">
        <v>2000</v>
      </c>
      <c r="F101" s="146"/>
      <c r="G101" s="146"/>
      <c r="H101" s="146"/>
      <c r="I101" s="146"/>
      <c r="J101" s="146">
        <v>2000</v>
      </c>
      <c r="K101" s="146">
        <v>2000</v>
      </c>
      <c r="L101" s="169"/>
    </row>
    <row r="102" spans="1:12" s="138" customFormat="1" ht="57" customHeight="1">
      <c r="A102" s="144"/>
      <c r="B102" s="311" t="s">
        <v>172</v>
      </c>
      <c r="C102" s="146">
        <v>42282</v>
      </c>
      <c r="D102" s="146">
        <v>2000</v>
      </c>
      <c r="E102" s="146">
        <v>2000</v>
      </c>
      <c r="F102" s="146"/>
      <c r="G102" s="146"/>
      <c r="H102" s="146"/>
      <c r="I102" s="146"/>
      <c r="J102" s="146">
        <v>2000</v>
      </c>
      <c r="K102" s="146">
        <v>2000</v>
      </c>
      <c r="L102" s="169"/>
    </row>
    <row r="103" spans="1:12" s="138" customFormat="1" ht="48.75" customHeight="1">
      <c r="A103" s="144"/>
      <c r="B103" s="311" t="s">
        <v>173</v>
      </c>
      <c r="C103" s="146">
        <v>42840</v>
      </c>
      <c r="D103" s="146">
        <v>2000</v>
      </c>
      <c r="E103" s="146">
        <v>2000</v>
      </c>
      <c r="F103" s="146"/>
      <c r="G103" s="146"/>
      <c r="H103" s="146"/>
      <c r="I103" s="146"/>
      <c r="J103" s="146">
        <v>2000</v>
      </c>
      <c r="K103" s="146">
        <v>2000</v>
      </c>
      <c r="L103" s="169"/>
    </row>
    <row r="104" spans="1:12" s="50" customFormat="1" ht="17.25" customHeight="1">
      <c r="A104" s="65" t="s">
        <v>89</v>
      </c>
      <c r="B104" s="165"/>
      <c r="C104" s="166">
        <f>C105+C107</f>
        <v>42000</v>
      </c>
      <c r="D104" s="166">
        <f aca="true" t="shared" si="14" ref="D104:K104">D105+D107</f>
        <v>42000</v>
      </c>
      <c r="E104" s="166">
        <f t="shared" si="14"/>
        <v>42000</v>
      </c>
      <c r="F104" s="166">
        <f t="shared" si="14"/>
        <v>0</v>
      </c>
      <c r="G104" s="166">
        <f t="shared" si="14"/>
        <v>0</v>
      </c>
      <c r="H104" s="166">
        <f t="shared" si="14"/>
        <v>0</v>
      </c>
      <c r="I104" s="166">
        <f t="shared" si="14"/>
        <v>0</v>
      </c>
      <c r="J104" s="166">
        <f t="shared" si="14"/>
        <v>42000</v>
      </c>
      <c r="K104" s="259">
        <f t="shared" si="14"/>
        <v>42000</v>
      </c>
      <c r="L104" s="167"/>
    </row>
    <row r="105" spans="1:12" s="50" customFormat="1" ht="17.25" customHeight="1">
      <c r="A105" s="163" t="s">
        <v>104</v>
      </c>
      <c r="B105" s="164"/>
      <c r="C105" s="170">
        <f>C106</f>
        <v>40000</v>
      </c>
      <c r="D105" s="170">
        <f aca="true" t="shared" si="15" ref="D105:K105">D106</f>
        <v>40000</v>
      </c>
      <c r="E105" s="170">
        <f t="shared" si="15"/>
        <v>40000</v>
      </c>
      <c r="F105" s="170">
        <f t="shared" si="15"/>
        <v>0</v>
      </c>
      <c r="G105" s="170">
        <f t="shared" si="15"/>
        <v>0</v>
      </c>
      <c r="H105" s="170">
        <f t="shared" si="15"/>
        <v>0</v>
      </c>
      <c r="I105" s="170">
        <f t="shared" si="15"/>
        <v>0</v>
      </c>
      <c r="J105" s="170">
        <f t="shared" si="15"/>
        <v>40000</v>
      </c>
      <c r="K105" s="260">
        <f t="shared" si="15"/>
        <v>40000</v>
      </c>
      <c r="L105" s="94"/>
    </row>
    <row r="106" spans="1:12" s="138" customFormat="1" ht="28.5" customHeight="1">
      <c r="A106" s="157"/>
      <c r="B106" s="145" t="s">
        <v>117</v>
      </c>
      <c r="C106" s="168">
        <v>40000</v>
      </c>
      <c r="D106" s="168">
        <v>40000</v>
      </c>
      <c r="E106" s="168">
        <v>40000</v>
      </c>
      <c r="F106" s="147"/>
      <c r="G106" s="147"/>
      <c r="H106" s="147"/>
      <c r="I106" s="147"/>
      <c r="J106" s="168">
        <v>40000</v>
      </c>
      <c r="K106" s="261">
        <v>40000</v>
      </c>
      <c r="L106" s="169"/>
    </row>
    <row r="107" spans="1:12" s="50" customFormat="1" ht="17.25" customHeight="1">
      <c r="A107" s="60" t="s">
        <v>52</v>
      </c>
      <c r="B107" s="171" t="s">
        <v>53</v>
      </c>
      <c r="C107" s="156">
        <f>C109+C108</f>
        <v>2000</v>
      </c>
      <c r="D107" s="156">
        <f aca="true" t="shared" si="16" ref="D107:K107">D109+D108</f>
        <v>2000</v>
      </c>
      <c r="E107" s="156">
        <f t="shared" si="16"/>
        <v>2000</v>
      </c>
      <c r="F107" s="156">
        <f t="shared" si="16"/>
        <v>0</v>
      </c>
      <c r="G107" s="156">
        <f t="shared" si="16"/>
        <v>0</v>
      </c>
      <c r="H107" s="156">
        <f t="shared" si="16"/>
        <v>0</v>
      </c>
      <c r="I107" s="156">
        <f t="shared" si="16"/>
        <v>0</v>
      </c>
      <c r="J107" s="156">
        <f t="shared" si="16"/>
        <v>2000</v>
      </c>
      <c r="K107" s="262">
        <f t="shared" si="16"/>
        <v>2000</v>
      </c>
      <c r="L107" s="75"/>
    </row>
    <row r="108" spans="1:12" s="50" customFormat="1" ht="27.75" customHeight="1">
      <c r="A108" s="175"/>
      <c r="B108" s="63" t="s">
        <v>106</v>
      </c>
      <c r="C108" s="88">
        <v>1000</v>
      </c>
      <c r="D108" s="88">
        <v>1000</v>
      </c>
      <c r="E108" s="88">
        <v>1000</v>
      </c>
      <c r="F108" s="78"/>
      <c r="G108" s="78"/>
      <c r="H108" s="78"/>
      <c r="I108" s="78"/>
      <c r="J108" s="88">
        <v>1000</v>
      </c>
      <c r="K108" s="2">
        <v>1000</v>
      </c>
      <c r="L108" s="75"/>
    </row>
    <row r="109" spans="1:12" s="50" customFormat="1" ht="29.25" customHeight="1">
      <c r="A109" s="70"/>
      <c r="B109" s="63" t="s">
        <v>107</v>
      </c>
      <c r="C109" s="88">
        <v>1000</v>
      </c>
      <c r="D109" s="88">
        <v>1000</v>
      </c>
      <c r="E109" s="88">
        <v>1000</v>
      </c>
      <c r="F109" s="78"/>
      <c r="G109" s="78"/>
      <c r="H109" s="78"/>
      <c r="I109" s="78"/>
      <c r="J109" s="88">
        <v>1000</v>
      </c>
      <c r="K109" s="2">
        <v>1000</v>
      </c>
      <c r="L109" s="75"/>
    </row>
    <row r="110" spans="1:12" s="50" customFormat="1" ht="23.25" customHeight="1">
      <c r="A110" s="71" t="s">
        <v>60</v>
      </c>
      <c r="B110" s="96"/>
      <c r="C110" s="83">
        <f>C113+C114</f>
        <v>150000</v>
      </c>
      <c r="D110" s="83">
        <f>D113+D114</f>
        <v>150000</v>
      </c>
      <c r="E110" s="83">
        <f>E113+E114</f>
        <v>150000</v>
      </c>
      <c r="F110" s="83"/>
      <c r="G110" s="83"/>
      <c r="H110" s="83"/>
      <c r="I110" s="83"/>
      <c r="J110" s="83">
        <f>J113+J114</f>
        <v>150000</v>
      </c>
      <c r="K110" s="97">
        <f>K113+K114</f>
        <v>150000</v>
      </c>
      <c r="L110" s="3"/>
    </row>
    <row r="111" spans="1:12" s="50" customFormat="1" ht="15" customHeight="1">
      <c r="A111" s="30" t="s">
        <v>59</v>
      </c>
      <c r="B111" s="32" t="s">
        <v>48</v>
      </c>
      <c r="C111" s="84">
        <v>0</v>
      </c>
      <c r="D111" s="84">
        <v>0</v>
      </c>
      <c r="E111" s="84">
        <v>0</v>
      </c>
      <c r="F111" s="84"/>
      <c r="G111" s="84"/>
      <c r="H111" s="84"/>
      <c r="I111" s="84"/>
      <c r="J111" s="84">
        <v>0</v>
      </c>
      <c r="K111" s="98">
        <v>0</v>
      </c>
      <c r="L111" s="80"/>
    </row>
    <row r="112" spans="1:12" s="36" customFormat="1" ht="15" customHeight="1">
      <c r="A112" s="95" t="s">
        <v>52</v>
      </c>
      <c r="B112" s="89" t="s">
        <v>53</v>
      </c>
      <c r="C112" s="84">
        <f>C113+C114</f>
        <v>150000</v>
      </c>
      <c r="D112" s="84">
        <f>D113+D114</f>
        <v>150000</v>
      </c>
      <c r="E112" s="84">
        <f>E113+E114</f>
        <v>150000</v>
      </c>
      <c r="F112" s="46"/>
      <c r="G112" s="46"/>
      <c r="H112" s="46"/>
      <c r="I112" s="46"/>
      <c r="J112" s="99">
        <f>J113+J114</f>
        <v>150000</v>
      </c>
      <c r="K112" s="100">
        <f>K113+K114</f>
        <v>150000</v>
      </c>
      <c r="L112" s="80"/>
    </row>
    <row r="113" spans="1:12" s="138" customFormat="1" ht="55.5" customHeight="1">
      <c r="A113" s="199"/>
      <c r="B113" s="200" t="s">
        <v>101</v>
      </c>
      <c r="C113" s="152">
        <v>138000</v>
      </c>
      <c r="D113" s="152">
        <v>138000</v>
      </c>
      <c r="E113" s="152">
        <v>138000</v>
      </c>
      <c r="F113" s="180"/>
      <c r="G113" s="180"/>
      <c r="H113" s="180"/>
      <c r="I113" s="180"/>
      <c r="J113" s="152">
        <v>138000</v>
      </c>
      <c r="K113" s="243">
        <v>138000</v>
      </c>
      <c r="L113" s="148"/>
    </row>
    <row r="114" spans="1:12" s="138" customFormat="1" ht="27.75" customHeight="1">
      <c r="A114" s="201"/>
      <c r="B114" s="200" t="s">
        <v>69</v>
      </c>
      <c r="C114" s="152">
        <v>12000</v>
      </c>
      <c r="D114" s="152">
        <v>12000</v>
      </c>
      <c r="E114" s="152">
        <v>12000</v>
      </c>
      <c r="F114" s="180"/>
      <c r="G114" s="180"/>
      <c r="H114" s="180"/>
      <c r="I114" s="180"/>
      <c r="J114" s="152">
        <v>12000</v>
      </c>
      <c r="K114" s="243">
        <v>12000</v>
      </c>
      <c r="L114" s="184"/>
    </row>
    <row r="115" spans="1:12" s="50" customFormat="1" ht="15" customHeight="1">
      <c r="A115" s="101" t="s">
        <v>61</v>
      </c>
      <c r="B115" s="102"/>
      <c r="C115" s="37">
        <f aca="true" t="shared" si="17" ref="C115:L115">C116+C119+C123</f>
        <v>9699790</v>
      </c>
      <c r="D115" s="37">
        <f t="shared" si="17"/>
        <v>4243900</v>
      </c>
      <c r="E115" s="37">
        <f t="shared" si="17"/>
        <v>4243900</v>
      </c>
      <c r="F115" s="37">
        <f t="shared" si="17"/>
        <v>0</v>
      </c>
      <c r="G115" s="37">
        <f t="shared" si="17"/>
        <v>0</v>
      </c>
      <c r="H115" s="37">
        <f t="shared" si="17"/>
        <v>0</v>
      </c>
      <c r="I115" s="37">
        <f t="shared" si="17"/>
        <v>0</v>
      </c>
      <c r="J115" s="37">
        <f t="shared" si="17"/>
        <v>4243900</v>
      </c>
      <c r="K115" s="233">
        <f t="shared" si="17"/>
        <v>4243900</v>
      </c>
      <c r="L115" s="283">
        <f t="shared" si="17"/>
        <v>0</v>
      </c>
    </row>
    <row r="116" spans="1:12" s="50" customFormat="1" ht="21.75" customHeight="1">
      <c r="A116" s="58" t="s">
        <v>59</v>
      </c>
      <c r="B116" s="31" t="s">
        <v>56</v>
      </c>
      <c r="C116" s="38">
        <f>C117+C118</f>
        <v>1400000</v>
      </c>
      <c r="D116" s="38">
        <f aca="true" t="shared" si="18" ref="D116:L116">D117+D118</f>
        <v>1400000</v>
      </c>
      <c r="E116" s="38">
        <f t="shared" si="18"/>
        <v>1400000</v>
      </c>
      <c r="F116" s="38">
        <f t="shared" si="18"/>
        <v>0</v>
      </c>
      <c r="G116" s="38">
        <f t="shared" si="18"/>
        <v>0</v>
      </c>
      <c r="H116" s="38">
        <f t="shared" si="18"/>
        <v>0</v>
      </c>
      <c r="I116" s="38">
        <f t="shared" si="18"/>
        <v>0</v>
      </c>
      <c r="J116" s="38">
        <f t="shared" si="18"/>
        <v>1400000</v>
      </c>
      <c r="K116" s="234">
        <f t="shared" si="18"/>
        <v>1400000</v>
      </c>
      <c r="L116" s="68">
        <f t="shared" si="18"/>
        <v>0</v>
      </c>
    </row>
    <row r="117" spans="1:12" s="215" customFormat="1" ht="54.75" customHeight="1">
      <c r="A117" s="212"/>
      <c r="B117" s="213" t="s">
        <v>131</v>
      </c>
      <c r="C117" s="76">
        <v>1300000</v>
      </c>
      <c r="D117" s="76">
        <v>1300000</v>
      </c>
      <c r="E117" s="76">
        <v>1300000</v>
      </c>
      <c r="F117" s="214"/>
      <c r="G117" s="214"/>
      <c r="H117" s="214"/>
      <c r="I117" s="214"/>
      <c r="J117" s="76">
        <v>1300000</v>
      </c>
      <c r="K117" s="263">
        <v>1300000</v>
      </c>
      <c r="L117" s="293"/>
    </row>
    <row r="118" spans="1:12" s="36" customFormat="1" ht="26.25" customHeight="1">
      <c r="A118" s="14"/>
      <c r="B118" s="104" t="s">
        <v>78</v>
      </c>
      <c r="C118" s="105">
        <v>100000</v>
      </c>
      <c r="D118" s="105">
        <v>100000</v>
      </c>
      <c r="E118" s="105">
        <v>100000</v>
      </c>
      <c r="F118" s="105"/>
      <c r="G118" s="105"/>
      <c r="H118" s="105"/>
      <c r="I118" s="105"/>
      <c r="J118" s="105">
        <v>100000</v>
      </c>
      <c r="K118" s="264">
        <v>100000</v>
      </c>
      <c r="L118" s="294"/>
    </row>
    <row r="119" spans="1:12" s="36" customFormat="1" ht="16.5" customHeight="1">
      <c r="A119" s="106" t="s">
        <v>50</v>
      </c>
      <c r="B119" s="142" t="s">
        <v>62</v>
      </c>
      <c r="C119" s="143">
        <f>C122+C121+C120</f>
        <v>7989120</v>
      </c>
      <c r="D119" s="143">
        <f aca="true" t="shared" si="19" ref="D119:L119">D122+D121+D120</f>
        <v>2566000</v>
      </c>
      <c r="E119" s="143">
        <f t="shared" si="19"/>
        <v>2566000</v>
      </c>
      <c r="F119" s="143">
        <f t="shared" si="19"/>
        <v>0</v>
      </c>
      <c r="G119" s="143">
        <f t="shared" si="19"/>
        <v>0</v>
      </c>
      <c r="H119" s="143">
        <f t="shared" si="19"/>
        <v>0</v>
      </c>
      <c r="I119" s="143">
        <f t="shared" si="19"/>
        <v>0</v>
      </c>
      <c r="J119" s="143">
        <f t="shared" si="19"/>
        <v>2566000</v>
      </c>
      <c r="K119" s="265">
        <f t="shared" si="19"/>
        <v>2566000</v>
      </c>
      <c r="L119" s="79">
        <f t="shared" si="19"/>
        <v>0</v>
      </c>
    </row>
    <row r="120" spans="1:12" s="36" customFormat="1" ht="58.5" customHeight="1">
      <c r="A120" s="91"/>
      <c r="B120" s="174" t="s">
        <v>108</v>
      </c>
      <c r="C120" s="76">
        <v>1330000</v>
      </c>
      <c r="D120" s="76">
        <v>1330000</v>
      </c>
      <c r="E120" s="76">
        <v>1330000</v>
      </c>
      <c r="F120" s="43"/>
      <c r="G120" s="43"/>
      <c r="H120" s="43"/>
      <c r="I120" s="43"/>
      <c r="J120" s="76">
        <v>1330000</v>
      </c>
      <c r="K120" s="263">
        <v>1330000</v>
      </c>
      <c r="L120" s="92"/>
    </row>
    <row r="121" spans="1:12" s="149" customFormat="1" ht="129" customHeight="1">
      <c r="A121" s="144"/>
      <c r="B121" s="140" t="s">
        <v>135</v>
      </c>
      <c r="C121" s="202">
        <v>1184500</v>
      </c>
      <c r="D121" s="202">
        <v>136000</v>
      </c>
      <c r="E121" s="202">
        <v>136000</v>
      </c>
      <c r="F121" s="147"/>
      <c r="G121" s="147"/>
      <c r="H121" s="147"/>
      <c r="I121" s="147"/>
      <c r="J121" s="203">
        <v>136000</v>
      </c>
      <c r="K121" s="266">
        <v>136000</v>
      </c>
      <c r="L121" s="148"/>
    </row>
    <row r="122" spans="1:12" s="149" customFormat="1" ht="44.25" customHeight="1">
      <c r="A122" s="204"/>
      <c r="B122" s="205" t="s">
        <v>136</v>
      </c>
      <c r="C122" s="135">
        <f>5414620+60000</f>
        <v>5474620</v>
      </c>
      <c r="D122" s="136">
        <v>1100000</v>
      </c>
      <c r="E122" s="136">
        <v>1100000</v>
      </c>
      <c r="F122" s="158"/>
      <c r="G122" s="158"/>
      <c r="H122" s="158"/>
      <c r="I122" s="158"/>
      <c r="J122" s="136">
        <v>1100000</v>
      </c>
      <c r="K122" s="254">
        <v>1100000</v>
      </c>
      <c r="L122" s="148"/>
    </row>
    <row r="123" spans="1:12" s="50" customFormat="1" ht="13.5" customHeight="1">
      <c r="A123" s="95" t="s">
        <v>52</v>
      </c>
      <c r="B123" s="32" t="s">
        <v>53</v>
      </c>
      <c r="C123" s="84">
        <f>C124+C125+C126+C127+C128+C129+C130+C131+C132+C133+C134+C135+C136+C137+C138</f>
        <v>310670</v>
      </c>
      <c r="D123" s="84">
        <f aca="true" t="shared" si="20" ref="D123:L123">D124+D125+D126+D127+D128+D129+D130+D131+D132+D133+D134+D135+D136+D137+D138</f>
        <v>277900</v>
      </c>
      <c r="E123" s="84">
        <f t="shared" si="20"/>
        <v>277900</v>
      </c>
      <c r="F123" s="84">
        <f t="shared" si="20"/>
        <v>0</v>
      </c>
      <c r="G123" s="84">
        <f t="shared" si="20"/>
        <v>0</v>
      </c>
      <c r="H123" s="84">
        <f t="shared" si="20"/>
        <v>0</v>
      </c>
      <c r="I123" s="84">
        <f t="shared" si="20"/>
        <v>0</v>
      </c>
      <c r="J123" s="84">
        <f t="shared" si="20"/>
        <v>277900</v>
      </c>
      <c r="K123" s="98">
        <f t="shared" si="20"/>
        <v>277900</v>
      </c>
      <c r="L123" s="79">
        <f t="shared" si="20"/>
        <v>0</v>
      </c>
    </row>
    <row r="124" spans="1:12" s="50" customFormat="1" ht="36.75" customHeight="1">
      <c r="A124" s="209"/>
      <c r="B124" s="210" t="s">
        <v>105</v>
      </c>
      <c r="C124" s="211">
        <v>80000</v>
      </c>
      <c r="D124" s="211">
        <v>80000</v>
      </c>
      <c r="E124" s="211">
        <v>80000</v>
      </c>
      <c r="F124" s="211"/>
      <c r="G124" s="211"/>
      <c r="H124" s="211"/>
      <c r="I124" s="211"/>
      <c r="J124" s="211">
        <v>80000</v>
      </c>
      <c r="K124" s="267">
        <v>80000</v>
      </c>
      <c r="L124" s="293"/>
    </row>
    <row r="125" spans="1:12" s="50" customFormat="1" ht="42" customHeight="1">
      <c r="A125" s="39"/>
      <c r="B125" s="108" t="s">
        <v>71</v>
      </c>
      <c r="C125" s="87">
        <v>11500</v>
      </c>
      <c r="D125" s="76">
        <v>8000</v>
      </c>
      <c r="E125" s="76">
        <v>8000</v>
      </c>
      <c r="F125" s="43"/>
      <c r="G125" s="43"/>
      <c r="H125" s="43"/>
      <c r="I125" s="43"/>
      <c r="J125" s="76">
        <v>8000</v>
      </c>
      <c r="K125" s="263">
        <v>8000</v>
      </c>
      <c r="L125" s="92"/>
    </row>
    <row r="126" spans="1:12" ht="48" customHeight="1">
      <c r="A126" s="85"/>
      <c r="B126" s="103" t="s">
        <v>70</v>
      </c>
      <c r="C126" s="109">
        <v>39270</v>
      </c>
      <c r="D126" s="110">
        <v>10000</v>
      </c>
      <c r="E126" s="110">
        <v>10000</v>
      </c>
      <c r="F126" s="53"/>
      <c r="G126" s="53"/>
      <c r="H126" s="53"/>
      <c r="I126" s="53"/>
      <c r="J126" s="110">
        <v>10000</v>
      </c>
      <c r="K126" s="268">
        <v>10000</v>
      </c>
      <c r="L126" s="92"/>
    </row>
    <row r="127" spans="1:12" ht="36" customHeight="1">
      <c r="A127" s="85"/>
      <c r="B127" s="103" t="s">
        <v>95</v>
      </c>
      <c r="C127" s="109">
        <v>60000</v>
      </c>
      <c r="D127" s="110">
        <v>60000</v>
      </c>
      <c r="E127" s="110">
        <v>60000</v>
      </c>
      <c r="F127" s="53"/>
      <c r="G127" s="53"/>
      <c r="H127" s="53"/>
      <c r="I127" s="53"/>
      <c r="J127" s="110">
        <v>60000</v>
      </c>
      <c r="K127" s="268">
        <v>60000</v>
      </c>
      <c r="L127" s="92"/>
    </row>
    <row r="128" spans="1:12" ht="48" customHeight="1">
      <c r="A128" s="85"/>
      <c r="B128" s="103" t="s">
        <v>137</v>
      </c>
      <c r="C128" s="109">
        <v>65000</v>
      </c>
      <c r="D128" s="110">
        <v>65000</v>
      </c>
      <c r="E128" s="110">
        <v>65000</v>
      </c>
      <c r="F128" s="53"/>
      <c r="G128" s="53"/>
      <c r="H128" s="53"/>
      <c r="I128" s="53"/>
      <c r="J128" s="110">
        <v>65000</v>
      </c>
      <c r="K128" s="268">
        <v>65000</v>
      </c>
      <c r="L128" s="92"/>
    </row>
    <row r="129" spans="1:12" s="50" customFormat="1" ht="47.25" customHeight="1">
      <c r="A129" s="85"/>
      <c r="B129" s="103" t="s">
        <v>72</v>
      </c>
      <c r="C129" s="109">
        <v>17900</v>
      </c>
      <c r="D129" s="110">
        <v>17900</v>
      </c>
      <c r="E129" s="110">
        <v>17900</v>
      </c>
      <c r="F129" s="53"/>
      <c r="G129" s="53"/>
      <c r="H129" s="53"/>
      <c r="I129" s="53"/>
      <c r="J129" s="110">
        <v>17900</v>
      </c>
      <c r="K129" s="268">
        <v>17900</v>
      </c>
      <c r="L129" s="92"/>
    </row>
    <row r="130" spans="1:12" s="138" customFormat="1" ht="50.25" customHeight="1">
      <c r="A130" s="176"/>
      <c r="B130" s="177" t="s">
        <v>132</v>
      </c>
      <c r="C130" s="154">
        <v>6000</v>
      </c>
      <c r="D130" s="178">
        <v>6000</v>
      </c>
      <c r="E130" s="178">
        <v>6000</v>
      </c>
      <c r="F130" s="178"/>
      <c r="G130" s="178"/>
      <c r="H130" s="178"/>
      <c r="I130" s="178"/>
      <c r="J130" s="178">
        <v>6000</v>
      </c>
      <c r="K130" s="269">
        <v>6000</v>
      </c>
      <c r="L130" s="184"/>
    </row>
    <row r="131" spans="1:12" s="138" customFormat="1" ht="51" customHeight="1">
      <c r="A131" s="176"/>
      <c r="B131" s="177" t="s">
        <v>133</v>
      </c>
      <c r="C131" s="154">
        <v>6000</v>
      </c>
      <c r="D131" s="178">
        <v>6000</v>
      </c>
      <c r="E131" s="178">
        <v>6000</v>
      </c>
      <c r="F131" s="178"/>
      <c r="G131" s="178"/>
      <c r="H131" s="178"/>
      <c r="I131" s="178"/>
      <c r="J131" s="178">
        <v>6000</v>
      </c>
      <c r="K131" s="269">
        <v>6000</v>
      </c>
      <c r="L131" s="184"/>
    </row>
    <row r="132" spans="1:12" s="149" customFormat="1" ht="46.5" customHeight="1">
      <c r="A132" s="179"/>
      <c r="B132" s="177" t="s">
        <v>134</v>
      </c>
      <c r="C132" s="180">
        <v>3000</v>
      </c>
      <c r="D132" s="180">
        <v>3000</v>
      </c>
      <c r="E132" s="180">
        <v>3000</v>
      </c>
      <c r="F132" s="181"/>
      <c r="G132" s="181"/>
      <c r="H132" s="181"/>
      <c r="I132" s="181"/>
      <c r="J132" s="180">
        <v>3000</v>
      </c>
      <c r="K132" s="244">
        <v>3000</v>
      </c>
      <c r="L132" s="148"/>
    </row>
    <row r="133" spans="1:12" s="36" customFormat="1" ht="34.5" customHeight="1">
      <c r="A133" s="32"/>
      <c r="B133" s="104" t="s">
        <v>84</v>
      </c>
      <c r="C133" s="86">
        <v>3000</v>
      </c>
      <c r="D133" s="86">
        <v>3000</v>
      </c>
      <c r="E133" s="86">
        <v>3000</v>
      </c>
      <c r="F133" s="46"/>
      <c r="G133" s="46"/>
      <c r="H133" s="46"/>
      <c r="I133" s="46"/>
      <c r="J133" s="86">
        <v>3000</v>
      </c>
      <c r="K133" s="270">
        <v>3000</v>
      </c>
      <c r="L133" s="80"/>
    </row>
    <row r="134" spans="1:12" s="36" customFormat="1" ht="30" customHeight="1">
      <c r="A134" s="32"/>
      <c r="B134" s="104" t="s">
        <v>85</v>
      </c>
      <c r="C134" s="86">
        <v>3000</v>
      </c>
      <c r="D134" s="86">
        <v>3000</v>
      </c>
      <c r="E134" s="86">
        <v>3000</v>
      </c>
      <c r="F134" s="46"/>
      <c r="G134" s="46"/>
      <c r="H134" s="46"/>
      <c r="I134" s="46"/>
      <c r="J134" s="86">
        <v>3000</v>
      </c>
      <c r="K134" s="270">
        <v>3000</v>
      </c>
      <c r="L134" s="80"/>
    </row>
    <row r="135" spans="1:12" s="36" customFormat="1" ht="51.75" customHeight="1">
      <c r="A135" s="32"/>
      <c r="B135" s="103" t="s">
        <v>109</v>
      </c>
      <c r="C135" s="86">
        <v>0</v>
      </c>
      <c r="D135" s="86">
        <v>0</v>
      </c>
      <c r="E135" s="86">
        <v>0</v>
      </c>
      <c r="F135" s="46"/>
      <c r="G135" s="46"/>
      <c r="H135" s="46"/>
      <c r="I135" s="46"/>
      <c r="J135" s="86">
        <v>0</v>
      </c>
      <c r="K135" s="270">
        <v>0</v>
      </c>
      <c r="L135" s="80"/>
    </row>
    <row r="136" spans="1:12" s="36" customFormat="1" ht="45.75" customHeight="1">
      <c r="A136" s="32"/>
      <c r="B136" s="320" t="s">
        <v>110</v>
      </c>
      <c r="C136" s="86">
        <v>6000</v>
      </c>
      <c r="D136" s="86">
        <v>6000</v>
      </c>
      <c r="E136" s="86">
        <v>6000</v>
      </c>
      <c r="F136" s="46"/>
      <c r="G136" s="46"/>
      <c r="H136" s="46"/>
      <c r="I136" s="46"/>
      <c r="J136" s="86">
        <v>6000</v>
      </c>
      <c r="K136" s="270">
        <v>6000</v>
      </c>
      <c r="L136" s="80"/>
    </row>
    <row r="137" spans="1:12" s="36" customFormat="1" ht="45.75" customHeight="1">
      <c r="A137" s="319"/>
      <c r="B137" s="321" t="s">
        <v>174</v>
      </c>
      <c r="C137" s="41">
        <v>8000</v>
      </c>
      <c r="D137" s="86">
        <v>8000</v>
      </c>
      <c r="E137" s="86">
        <v>8000</v>
      </c>
      <c r="F137" s="46"/>
      <c r="G137" s="46"/>
      <c r="H137" s="46"/>
      <c r="I137" s="46"/>
      <c r="J137" s="86">
        <v>8000</v>
      </c>
      <c r="K137" s="270">
        <v>8000</v>
      </c>
      <c r="L137" s="80"/>
    </row>
    <row r="138" spans="1:12" s="36" customFormat="1" ht="37.5" customHeight="1">
      <c r="A138" s="32"/>
      <c r="B138" s="104" t="s">
        <v>79</v>
      </c>
      <c r="C138" s="105">
        <v>2000</v>
      </c>
      <c r="D138" s="105">
        <v>2000</v>
      </c>
      <c r="E138" s="105">
        <v>2000</v>
      </c>
      <c r="F138" s="46"/>
      <c r="G138" s="46"/>
      <c r="H138" s="46"/>
      <c r="I138" s="46"/>
      <c r="J138" s="105">
        <v>2000</v>
      </c>
      <c r="K138" s="264">
        <v>2000</v>
      </c>
      <c r="L138" s="80"/>
    </row>
    <row r="139" spans="1:12" s="36" customFormat="1" ht="26.25" customHeight="1">
      <c r="A139" s="111" t="s">
        <v>63</v>
      </c>
      <c r="B139" s="112"/>
      <c r="C139" s="113">
        <f>C140+C143+C146</f>
        <v>104079388</v>
      </c>
      <c r="D139" s="113">
        <f>D140+D143+D146</f>
        <v>5366000</v>
      </c>
      <c r="E139" s="113">
        <f>E140+E143+E146</f>
        <v>5366000</v>
      </c>
      <c r="F139" s="113">
        <f>F140+F146</f>
        <v>0</v>
      </c>
      <c r="G139" s="113">
        <f>G140+G146</f>
        <v>0</v>
      </c>
      <c r="H139" s="113">
        <f>H140+H146</f>
        <v>0</v>
      </c>
      <c r="I139" s="113">
        <f>I140+I146</f>
        <v>0</v>
      </c>
      <c r="J139" s="113">
        <f>J140+J143+J146</f>
        <v>5366000</v>
      </c>
      <c r="K139" s="271">
        <f>K140+K143+K146</f>
        <v>366000</v>
      </c>
      <c r="L139" s="295">
        <f>L140+L146</f>
        <v>5000000</v>
      </c>
    </row>
    <row r="140" spans="1:12" s="36" customFormat="1" ht="15.75" customHeight="1">
      <c r="A140" s="34" t="s">
        <v>50</v>
      </c>
      <c r="B140" s="34" t="s">
        <v>62</v>
      </c>
      <c r="C140" s="49">
        <f>C142+C141</f>
        <v>103771388</v>
      </c>
      <c r="D140" s="49">
        <f aca="true" t="shared" si="21" ref="D140:L140">D142+D141</f>
        <v>5198000</v>
      </c>
      <c r="E140" s="49">
        <f t="shared" si="21"/>
        <v>5198000</v>
      </c>
      <c r="F140" s="49">
        <f t="shared" si="21"/>
        <v>0</v>
      </c>
      <c r="G140" s="49">
        <f t="shared" si="21"/>
        <v>0</v>
      </c>
      <c r="H140" s="49">
        <f t="shared" si="21"/>
        <v>0</v>
      </c>
      <c r="I140" s="49">
        <f t="shared" si="21"/>
        <v>0</v>
      </c>
      <c r="J140" s="49">
        <f t="shared" si="21"/>
        <v>5198000</v>
      </c>
      <c r="K140" s="272">
        <f t="shared" si="21"/>
        <v>198000</v>
      </c>
      <c r="L140" s="79">
        <f t="shared" si="21"/>
        <v>5000000</v>
      </c>
    </row>
    <row r="141" spans="1:12" s="149" customFormat="1" ht="60" customHeight="1">
      <c r="A141" s="169"/>
      <c r="B141" s="206" t="s">
        <v>87</v>
      </c>
      <c r="C141" s="146">
        <v>98000</v>
      </c>
      <c r="D141" s="146">
        <v>98000</v>
      </c>
      <c r="E141" s="146">
        <v>98000</v>
      </c>
      <c r="F141" s="146"/>
      <c r="G141" s="146"/>
      <c r="H141" s="146"/>
      <c r="I141" s="146"/>
      <c r="J141" s="183">
        <v>98000</v>
      </c>
      <c r="K141" s="241">
        <v>98000</v>
      </c>
      <c r="L141" s="184"/>
    </row>
    <row r="142" spans="1:12" s="149" customFormat="1" ht="49.5" customHeight="1">
      <c r="A142" s="144"/>
      <c r="B142" s="145" t="s">
        <v>64</v>
      </c>
      <c r="C142" s="146">
        <v>103673388</v>
      </c>
      <c r="D142" s="146">
        <v>5100000</v>
      </c>
      <c r="E142" s="146">
        <v>5100000</v>
      </c>
      <c r="F142" s="147"/>
      <c r="G142" s="147"/>
      <c r="H142" s="147"/>
      <c r="I142" s="147"/>
      <c r="J142" s="146">
        <v>5100000</v>
      </c>
      <c r="K142" s="245">
        <v>100000</v>
      </c>
      <c r="L142" s="148">
        <v>5000000</v>
      </c>
    </row>
    <row r="143" spans="1:12" s="36" customFormat="1" ht="19.5" customHeight="1">
      <c r="A143" s="61" t="s">
        <v>59</v>
      </c>
      <c r="B143" s="114" t="s">
        <v>56</v>
      </c>
      <c r="C143" s="117">
        <f>C144</f>
        <v>0</v>
      </c>
      <c r="D143" s="117">
        <f>D144</f>
        <v>0</v>
      </c>
      <c r="E143" s="117">
        <f>E144</f>
        <v>0</v>
      </c>
      <c r="F143" s="79"/>
      <c r="G143" s="79"/>
      <c r="H143" s="79"/>
      <c r="I143" s="79"/>
      <c r="J143" s="117">
        <f>J144</f>
        <v>0</v>
      </c>
      <c r="K143" s="273">
        <f>K144</f>
        <v>0</v>
      </c>
      <c r="L143" s="80"/>
    </row>
    <row r="144" spans="1:12" s="36" customFormat="1" ht="21" customHeight="1" hidden="1">
      <c r="A144" s="114"/>
      <c r="B144" s="115"/>
      <c r="C144" s="116"/>
      <c r="D144" s="116"/>
      <c r="E144" s="116"/>
      <c r="F144" s="79"/>
      <c r="G144" s="79"/>
      <c r="H144" s="79"/>
      <c r="I144" s="79"/>
      <c r="J144" s="116"/>
      <c r="K144" s="274"/>
      <c r="L144" s="80"/>
    </row>
    <row r="145" spans="1:12" s="36" customFormat="1" ht="12" customHeight="1">
      <c r="A145" s="223"/>
      <c r="B145" s="223"/>
      <c r="C145" s="223"/>
      <c r="D145" s="223"/>
      <c r="E145" s="223"/>
      <c r="F145" s="223"/>
      <c r="G145" s="223"/>
      <c r="H145" s="223"/>
      <c r="I145" s="223"/>
      <c r="J145" s="223"/>
      <c r="K145" s="275"/>
      <c r="L145" s="223"/>
    </row>
    <row r="146" spans="1:12" s="36" customFormat="1" ht="14.25" customHeight="1">
      <c r="A146" s="61" t="s">
        <v>52</v>
      </c>
      <c r="B146" s="61" t="s">
        <v>53</v>
      </c>
      <c r="C146" s="79">
        <f>C149+C148+C147</f>
        <v>308000</v>
      </c>
      <c r="D146" s="79">
        <f aca="true" t="shared" si="22" ref="D146:L146">D149+D148+D147</f>
        <v>168000</v>
      </c>
      <c r="E146" s="79">
        <f t="shared" si="22"/>
        <v>168000</v>
      </c>
      <c r="F146" s="79">
        <f t="shared" si="22"/>
        <v>0</v>
      </c>
      <c r="G146" s="79">
        <f t="shared" si="22"/>
        <v>0</v>
      </c>
      <c r="H146" s="79">
        <f t="shared" si="22"/>
        <v>0</v>
      </c>
      <c r="I146" s="79">
        <f t="shared" si="22"/>
        <v>0</v>
      </c>
      <c r="J146" s="79">
        <f t="shared" si="22"/>
        <v>168000</v>
      </c>
      <c r="K146" s="250">
        <f>K149+K148+K147</f>
        <v>168000</v>
      </c>
      <c r="L146" s="79">
        <f t="shared" si="22"/>
        <v>0</v>
      </c>
    </row>
    <row r="147" spans="1:12" s="36" customFormat="1" ht="14.25" customHeight="1">
      <c r="A147" s="114"/>
      <c r="B147" s="115" t="s">
        <v>111</v>
      </c>
      <c r="C147" s="116">
        <v>8000</v>
      </c>
      <c r="D147" s="116">
        <v>8000</v>
      </c>
      <c r="E147" s="116">
        <v>8000</v>
      </c>
      <c r="F147" s="79"/>
      <c r="G147" s="79"/>
      <c r="H147" s="79"/>
      <c r="I147" s="79"/>
      <c r="J147" s="116">
        <v>8000</v>
      </c>
      <c r="K147" s="274">
        <v>8000</v>
      </c>
      <c r="L147" s="80"/>
    </row>
    <row r="148" spans="1:12" s="36" customFormat="1" ht="52.5" customHeight="1">
      <c r="A148" s="61"/>
      <c r="B148" s="207" t="s">
        <v>115</v>
      </c>
      <c r="C148" s="208">
        <v>0</v>
      </c>
      <c r="D148" s="208">
        <v>0</v>
      </c>
      <c r="E148" s="208">
        <v>0</v>
      </c>
      <c r="F148" s="79"/>
      <c r="G148" s="79"/>
      <c r="H148" s="79"/>
      <c r="I148" s="79"/>
      <c r="J148" s="208">
        <v>0</v>
      </c>
      <c r="K148" s="276">
        <v>0</v>
      </c>
      <c r="L148" s="92"/>
    </row>
    <row r="149" spans="1:12" s="36" customFormat="1" ht="60" customHeight="1">
      <c r="A149" s="59"/>
      <c r="B149" s="118" t="s">
        <v>80</v>
      </c>
      <c r="C149" s="116">
        <f>100000+200000</f>
        <v>300000</v>
      </c>
      <c r="D149" s="116">
        <v>160000</v>
      </c>
      <c r="E149" s="116">
        <v>160000</v>
      </c>
      <c r="F149" s="78"/>
      <c r="G149" s="78"/>
      <c r="H149" s="78"/>
      <c r="I149" s="78"/>
      <c r="J149" s="116">
        <v>160000</v>
      </c>
      <c r="K149" s="274">
        <v>160000</v>
      </c>
      <c r="L149" s="92"/>
    </row>
    <row r="150" spans="1:12" s="36" customFormat="1" ht="13.5" customHeight="1">
      <c r="A150" s="119"/>
      <c r="B150" s="120" t="s">
        <v>65</v>
      </c>
      <c r="C150" s="35">
        <f>C151</f>
        <v>150000</v>
      </c>
      <c r="D150" s="35">
        <f>D151</f>
        <v>150000</v>
      </c>
      <c r="E150" s="35">
        <f>E151</f>
        <v>150000</v>
      </c>
      <c r="F150" s="35"/>
      <c r="G150" s="35"/>
      <c r="H150" s="35"/>
      <c r="I150" s="35"/>
      <c r="J150" s="121">
        <f>K150+L150</f>
        <v>150000</v>
      </c>
      <c r="K150" s="277">
        <f>K151</f>
        <v>150000</v>
      </c>
      <c r="L150" s="296"/>
    </row>
    <row r="151" spans="1:12" ht="15" customHeight="1">
      <c r="A151" s="122" t="s">
        <v>66</v>
      </c>
      <c r="B151" s="122"/>
      <c r="C151" s="37">
        <f aca="true" t="shared" si="23" ref="C151:E152">C152</f>
        <v>150000</v>
      </c>
      <c r="D151" s="37">
        <f t="shared" si="23"/>
        <v>150000</v>
      </c>
      <c r="E151" s="37">
        <f t="shared" si="23"/>
        <v>150000</v>
      </c>
      <c r="F151" s="37"/>
      <c r="G151" s="37"/>
      <c r="H151" s="37"/>
      <c r="I151" s="37"/>
      <c r="J151" s="123">
        <f>K151+L151</f>
        <v>150000</v>
      </c>
      <c r="K151" s="278">
        <f>K152</f>
        <v>150000</v>
      </c>
      <c r="L151" s="3"/>
    </row>
    <row r="152" spans="1:12" ht="15.75" customHeight="1">
      <c r="A152" s="58" t="s">
        <v>52</v>
      </c>
      <c r="B152" s="34" t="s">
        <v>53</v>
      </c>
      <c r="C152" s="43">
        <f t="shared" si="23"/>
        <v>150000</v>
      </c>
      <c r="D152" s="43">
        <f t="shared" si="23"/>
        <v>150000</v>
      </c>
      <c r="E152" s="43">
        <f t="shared" si="23"/>
        <v>150000</v>
      </c>
      <c r="F152" s="43"/>
      <c r="G152" s="43"/>
      <c r="H152" s="43"/>
      <c r="I152" s="43"/>
      <c r="J152" s="43">
        <f>J153</f>
        <v>150000</v>
      </c>
      <c r="K152" s="279">
        <f>K153</f>
        <v>150000</v>
      </c>
      <c r="L152" s="92"/>
    </row>
    <row r="153" spans="1:12" ht="27.75" customHeight="1">
      <c r="A153" s="93"/>
      <c r="B153" s="124" t="s">
        <v>121</v>
      </c>
      <c r="C153" s="87">
        <v>150000</v>
      </c>
      <c r="D153" s="87">
        <v>150000</v>
      </c>
      <c r="E153" s="87">
        <v>150000</v>
      </c>
      <c r="F153" s="43"/>
      <c r="G153" s="43"/>
      <c r="H153" s="43"/>
      <c r="I153" s="43"/>
      <c r="J153" s="47">
        <v>150000</v>
      </c>
      <c r="K153" s="280">
        <v>150000</v>
      </c>
      <c r="L153" s="92"/>
    </row>
    <row r="154" spans="1:12" s="149" customFormat="1" ht="29.25" customHeight="1">
      <c r="A154" s="322"/>
      <c r="B154" s="323" t="s">
        <v>176</v>
      </c>
      <c r="C154" s="1">
        <f>C156+C157+C158+C159+C160+C161+C162+C163+C164+C155</f>
        <v>11843136</v>
      </c>
      <c r="D154" s="1">
        <f>D156+D157+D158+D159+D160+D161+D162+D163+D164+D155</f>
        <v>407640</v>
      </c>
      <c r="E154" s="1">
        <f>E156+E157+E158+E159+E160+E161+E162+E163+E164+E155</f>
        <v>407640</v>
      </c>
      <c r="F154" s="1">
        <f>F156+F157+F158+F159+F160+F161+F162+F163+F164</f>
        <v>0</v>
      </c>
      <c r="G154" s="1">
        <f>G156+G157+G158+G159+G160+G161+G162+G163+G164</f>
        <v>0</v>
      </c>
      <c r="H154" s="1">
        <f>H156+H157+H158+H159+H160+H161+H162+H163+H164</f>
        <v>0</v>
      </c>
      <c r="I154" s="1">
        <f>I156+I157+I158+I159+I160+I161+I162+I163+I164+I155</f>
        <v>397693</v>
      </c>
      <c r="J154" s="1">
        <f>J156+J157+J158+J159+J160+J161+J162+J163+J164+J155</f>
        <v>9947</v>
      </c>
      <c r="K154" s="1">
        <f>K156+K157+K158+K159+K160+K161+K162+K163+K164+K155</f>
        <v>9947</v>
      </c>
      <c r="L154" s="1">
        <f>L156+L157+L158+L159+L160+L161+L162+L163+L164+L155</f>
        <v>0</v>
      </c>
    </row>
    <row r="155" spans="1:12" s="149" customFormat="1" ht="79.5" customHeight="1">
      <c r="A155" s="322"/>
      <c r="B155" s="309" t="s">
        <v>128</v>
      </c>
      <c r="C155" s="310">
        <v>9299129</v>
      </c>
      <c r="D155" s="147">
        <v>95000</v>
      </c>
      <c r="E155" s="147">
        <v>95000</v>
      </c>
      <c r="F155" s="147"/>
      <c r="G155" s="147"/>
      <c r="H155" s="147"/>
      <c r="I155" s="147">
        <v>93000</v>
      </c>
      <c r="J155" s="146">
        <f aca="true" t="shared" si="24" ref="J155:J163">K155+L155</f>
        <v>2000</v>
      </c>
      <c r="K155" s="249">
        <v>2000</v>
      </c>
      <c r="L155" s="144"/>
    </row>
    <row r="156" spans="1:12" s="66" customFormat="1" ht="102" customHeight="1">
      <c r="A156" s="169"/>
      <c r="B156" s="311" t="s">
        <v>159</v>
      </c>
      <c r="C156" s="146">
        <v>1734508</v>
      </c>
      <c r="D156" s="146">
        <v>1000</v>
      </c>
      <c r="E156" s="146">
        <v>1000</v>
      </c>
      <c r="F156" s="146"/>
      <c r="G156" s="146"/>
      <c r="H156" s="146"/>
      <c r="I156" s="184">
        <v>980</v>
      </c>
      <c r="J156" s="146">
        <f t="shared" si="24"/>
        <v>20</v>
      </c>
      <c r="K156" s="245">
        <v>20</v>
      </c>
      <c r="L156" s="169"/>
    </row>
    <row r="157" spans="1:12" s="66" customFormat="1" ht="79.5" customHeight="1">
      <c r="A157" s="169"/>
      <c r="B157" s="311" t="s">
        <v>160</v>
      </c>
      <c r="C157" s="146">
        <v>262991</v>
      </c>
      <c r="D157" s="146">
        <v>163974</v>
      </c>
      <c r="E157" s="146">
        <v>163974</v>
      </c>
      <c r="F157" s="146"/>
      <c r="G157" s="146"/>
      <c r="H157" s="146"/>
      <c r="I157" s="184">
        <v>158361</v>
      </c>
      <c r="J157" s="146">
        <f t="shared" si="24"/>
        <v>5613</v>
      </c>
      <c r="K157" s="245">
        <v>5613</v>
      </c>
      <c r="L157" s="169"/>
    </row>
    <row r="158" spans="1:12" s="66" customFormat="1" ht="78" customHeight="1">
      <c r="A158" s="169"/>
      <c r="B158" s="311" t="s">
        <v>161</v>
      </c>
      <c r="C158" s="146">
        <v>52717</v>
      </c>
      <c r="D158" s="146">
        <v>52717</v>
      </c>
      <c r="E158" s="146">
        <v>52717</v>
      </c>
      <c r="F158" s="146"/>
      <c r="G158" s="146"/>
      <c r="H158" s="146"/>
      <c r="I158" s="184">
        <v>51663</v>
      </c>
      <c r="J158" s="146">
        <f t="shared" si="24"/>
        <v>1054</v>
      </c>
      <c r="K158" s="245">
        <v>1054</v>
      </c>
      <c r="L158" s="169"/>
    </row>
    <row r="159" spans="1:12" s="66" customFormat="1" ht="87.75" customHeight="1">
      <c r="A159" s="169"/>
      <c r="B159" s="311" t="s">
        <v>162</v>
      </c>
      <c r="C159" s="146">
        <v>29750</v>
      </c>
      <c r="D159" s="146">
        <v>5000</v>
      </c>
      <c r="E159" s="146">
        <v>5000</v>
      </c>
      <c r="F159" s="146"/>
      <c r="G159" s="146"/>
      <c r="H159" s="146"/>
      <c r="I159" s="184">
        <v>4900</v>
      </c>
      <c r="J159" s="146">
        <f t="shared" si="24"/>
        <v>100</v>
      </c>
      <c r="K159" s="245">
        <v>100</v>
      </c>
      <c r="L159" s="169"/>
    </row>
    <row r="160" spans="1:12" s="66" customFormat="1" ht="79.5" customHeight="1">
      <c r="A160" s="169"/>
      <c r="B160" s="311" t="s">
        <v>163</v>
      </c>
      <c r="C160" s="146">
        <v>85651</v>
      </c>
      <c r="D160" s="146">
        <v>10000</v>
      </c>
      <c r="E160" s="146">
        <v>10000</v>
      </c>
      <c r="F160" s="146"/>
      <c r="G160" s="146"/>
      <c r="H160" s="146"/>
      <c r="I160" s="184">
        <v>9800</v>
      </c>
      <c r="J160" s="146">
        <f t="shared" si="24"/>
        <v>200</v>
      </c>
      <c r="K160" s="245">
        <v>200</v>
      </c>
      <c r="L160" s="169"/>
    </row>
    <row r="161" spans="1:12" s="66" customFormat="1" ht="79.5" customHeight="1">
      <c r="A161" s="169"/>
      <c r="B161" s="311" t="s">
        <v>164</v>
      </c>
      <c r="C161" s="146">
        <v>157624</v>
      </c>
      <c r="D161" s="146">
        <v>10000</v>
      </c>
      <c r="E161" s="146">
        <v>10000</v>
      </c>
      <c r="F161" s="146"/>
      <c r="G161" s="146"/>
      <c r="H161" s="146"/>
      <c r="I161" s="184">
        <v>9800</v>
      </c>
      <c r="J161" s="146">
        <f t="shared" si="24"/>
        <v>200</v>
      </c>
      <c r="K161" s="245">
        <v>200</v>
      </c>
      <c r="L161" s="169"/>
    </row>
    <row r="162" spans="1:12" s="66" customFormat="1" ht="79.5" customHeight="1">
      <c r="A162" s="169"/>
      <c r="B162" s="311" t="s">
        <v>165</v>
      </c>
      <c r="C162" s="146">
        <v>110706</v>
      </c>
      <c r="D162" s="146">
        <v>5000</v>
      </c>
      <c r="E162" s="146">
        <v>5000</v>
      </c>
      <c r="F162" s="146"/>
      <c r="G162" s="146"/>
      <c r="H162" s="146"/>
      <c r="I162" s="184">
        <v>4900</v>
      </c>
      <c r="J162" s="146">
        <f t="shared" si="24"/>
        <v>100</v>
      </c>
      <c r="K162" s="245">
        <v>100</v>
      </c>
      <c r="L162" s="169"/>
    </row>
    <row r="163" spans="1:12" s="66" customFormat="1" ht="79.5" customHeight="1">
      <c r="A163" s="169"/>
      <c r="B163" s="311" t="s">
        <v>166</v>
      </c>
      <c r="C163" s="146">
        <v>78111</v>
      </c>
      <c r="D163" s="146">
        <v>33000</v>
      </c>
      <c r="E163" s="146">
        <v>33000</v>
      </c>
      <c r="F163" s="146"/>
      <c r="G163" s="146"/>
      <c r="H163" s="146"/>
      <c r="I163" s="184">
        <v>32340</v>
      </c>
      <c r="J163" s="146">
        <f t="shared" si="24"/>
        <v>660</v>
      </c>
      <c r="K163" s="245">
        <v>660</v>
      </c>
      <c r="L163" s="169"/>
    </row>
    <row r="164" spans="1:12" s="66" customFormat="1" ht="87" customHeight="1">
      <c r="A164" s="169"/>
      <c r="B164" s="311" t="s">
        <v>167</v>
      </c>
      <c r="C164" s="146">
        <v>31949</v>
      </c>
      <c r="D164" s="146">
        <v>31949</v>
      </c>
      <c r="E164" s="146">
        <v>31949</v>
      </c>
      <c r="F164" s="146"/>
      <c r="G164" s="146"/>
      <c r="H164" s="146"/>
      <c r="I164" s="184">
        <v>31949</v>
      </c>
      <c r="J164" s="146">
        <f>K164+L164</f>
        <v>0</v>
      </c>
      <c r="K164" s="245"/>
      <c r="L164" s="169"/>
    </row>
    <row r="167" spans="5:8" ht="15">
      <c r="E167" s="328" t="s">
        <v>67</v>
      </c>
      <c r="H167" s="4" t="s">
        <v>5</v>
      </c>
    </row>
    <row r="168" spans="3:5" ht="15">
      <c r="C168" s="327"/>
      <c r="E168" s="328" t="s">
        <v>68</v>
      </c>
    </row>
    <row r="169" ht="15">
      <c r="C169" s="327"/>
    </row>
  </sheetData>
  <sheetProtection/>
  <mergeCells count="4">
    <mergeCell ref="C4:K4"/>
    <mergeCell ref="A6:B6"/>
    <mergeCell ref="A17:B17"/>
    <mergeCell ref="A22:B22"/>
  </mergeCells>
  <printOptions/>
  <pageMargins left="0.7874015748031497" right="0.7874015748031497" top="1.062992125984252" bottom="1.062992125984252" header="0.7874015748031497" footer="0.7874015748031497"/>
  <pageSetup horizontalDpi="600" verticalDpi="6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L77" sqref="L77"/>
    </sheetView>
  </sheetViews>
  <sheetFormatPr defaultColWidth="9.140625" defaultRowHeight="12.75"/>
  <cols>
    <col min="1" max="1" width="4.00390625" style="4" customWidth="1"/>
    <col min="2" max="2" width="24.140625" style="4" customWidth="1"/>
    <col min="3" max="3" width="12.7109375" style="4" customWidth="1"/>
    <col min="4" max="4" width="17.7109375" style="4" customWidth="1"/>
    <col min="5" max="5" width="11.140625" style="4" customWidth="1"/>
    <col min="6" max="6" width="8.00390625" style="4" customWidth="1"/>
    <col min="7" max="7" width="7.140625" style="4" customWidth="1"/>
    <col min="8" max="8" width="8.421875" style="4" customWidth="1"/>
    <col min="9" max="9" width="8.00390625" style="4" customWidth="1"/>
    <col min="10" max="10" width="10.7109375" style="4" customWidth="1"/>
    <col min="11" max="11" width="12.140625" style="4" customWidth="1"/>
    <col min="12" max="16384" width="9.140625" style="4" customWidth="1"/>
  </cols>
  <sheetData>
    <row r="1" spans="2:11" ht="12.75">
      <c r="B1" s="4" t="s">
        <v>0</v>
      </c>
      <c r="K1" s="5"/>
    </row>
    <row r="2" spans="2:11" ht="11.25">
      <c r="B2" s="4" t="s">
        <v>1</v>
      </c>
      <c r="K2" s="4" t="s">
        <v>186</v>
      </c>
    </row>
    <row r="3" ht="14.25" customHeight="1"/>
    <row r="4" spans="3:11" ht="11.25">
      <c r="C4" s="371" t="s">
        <v>102</v>
      </c>
      <c r="D4" s="371"/>
      <c r="E4" s="371"/>
      <c r="F4" s="371"/>
      <c r="G4" s="371"/>
      <c r="H4" s="371"/>
      <c r="I4" s="371"/>
      <c r="J4" s="371"/>
      <c r="K4" s="371"/>
    </row>
    <row r="5" ht="14.25" customHeight="1" thickBot="1"/>
    <row r="6" spans="1:12" ht="21.75" customHeight="1" thickBot="1">
      <c r="A6" s="372" t="s">
        <v>2</v>
      </c>
      <c r="B6" s="372"/>
      <c r="C6" s="6" t="s">
        <v>3</v>
      </c>
      <c r="D6" s="7" t="s">
        <v>4</v>
      </c>
      <c r="E6" s="8"/>
      <c r="F6" s="9"/>
      <c r="G6" s="9"/>
      <c r="H6" s="9" t="s">
        <v>103</v>
      </c>
      <c r="I6" s="9"/>
      <c r="J6" s="9"/>
      <c r="K6" s="9"/>
      <c r="L6" s="298"/>
    </row>
    <row r="7" spans="1:12" ht="10.5" customHeight="1">
      <c r="A7" s="10" t="s">
        <v>5</v>
      </c>
      <c r="B7" s="11"/>
      <c r="C7" s="12"/>
      <c r="D7" s="12" t="s">
        <v>6</v>
      </c>
      <c r="E7" s="13"/>
      <c r="F7" s="10"/>
      <c r="G7" s="14"/>
      <c r="H7" s="14"/>
      <c r="I7" s="14"/>
      <c r="J7" s="14"/>
      <c r="K7" s="14"/>
      <c r="L7" s="299"/>
    </row>
    <row r="8" spans="1:12" ht="10.5" customHeight="1">
      <c r="A8" s="10" t="s">
        <v>5</v>
      </c>
      <c r="B8" s="11"/>
      <c r="C8" s="12"/>
      <c r="D8" s="12">
        <v>2018</v>
      </c>
      <c r="E8" s="15" t="s">
        <v>7</v>
      </c>
      <c r="F8" s="16" t="s">
        <v>8</v>
      </c>
      <c r="G8" s="17"/>
      <c r="H8" s="18"/>
      <c r="I8" s="18"/>
      <c r="J8" s="18"/>
      <c r="K8" s="18"/>
      <c r="L8" s="300"/>
    </row>
    <row r="9" spans="1:12" ht="10.5" customHeight="1" thickBot="1">
      <c r="A9" s="10" t="s">
        <v>5</v>
      </c>
      <c r="B9" s="11"/>
      <c r="C9" s="12"/>
      <c r="D9" s="12"/>
      <c r="E9" s="15" t="s">
        <v>9</v>
      </c>
      <c r="F9" s="19"/>
      <c r="G9" s="20"/>
      <c r="H9" s="20"/>
      <c r="I9" s="20"/>
      <c r="J9" s="20"/>
      <c r="K9" s="20"/>
      <c r="L9" s="300"/>
    </row>
    <row r="10" spans="1:12" ht="10.5" customHeight="1" thickBot="1">
      <c r="A10" s="10" t="s">
        <v>5</v>
      </c>
      <c r="B10" s="11" t="s">
        <v>5</v>
      </c>
      <c r="C10" s="11"/>
      <c r="D10" s="12"/>
      <c r="E10" s="15" t="s">
        <v>10</v>
      </c>
      <c r="F10" s="332" t="s">
        <v>11</v>
      </c>
      <c r="G10" s="332" t="s">
        <v>12</v>
      </c>
      <c r="H10" s="332" t="s">
        <v>13</v>
      </c>
      <c r="I10" s="332" t="s">
        <v>183</v>
      </c>
      <c r="J10" s="332" t="s">
        <v>7</v>
      </c>
      <c r="K10" s="21" t="s">
        <v>15</v>
      </c>
      <c r="L10" s="300"/>
    </row>
    <row r="11" spans="1:12" ht="10.5" customHeight="1">
      <c r="A11" s="10"/>
      <c r="B11" s="11"/>
      <c r="C11" s="11"/>
      <c r="D11" s="12"/>
      <c r="E11" s="15" t="s">
        <v>16</v>
      </c>
      <c r="F11" s="15" t="s">
        <v>17</v>
      </c>
      <c r="G11" s="15" t="s">
        <v>18</v>
      </c>
      <c r="H11" s="15" t="s">
        <v>18</v>
      </c>
      <c r="I11" s="15" t="s">
        <v>184</v>
      </c>
      <c r="J11" s="15" t="s">
        <v>20</v>
      </c>
      <c r="K11" s="22" t="s">
        <v>21</v>
      </c>
      <c r="L11" s="300" t="s">
        <v>22</v>
      </c>
    </row>
    <row r="12" spans="1:12" ht="10.5" customHeight="1">
      <c r="A12" s="10"/>
      <c r="B12" s="11"/>
      <c r="C12" s="11"/>
      <c r="D12" s="11"/>
      <c r="E12" s="15"/>
      <c r="F12" s="15" t="s">
        <v>23</v>
      </c>
      <c r="G12" s="15" t="s">
        <v>24</v>
      </c>
      <c r="H12" s="15" t="s">
        <v>25</v>
      </c>
      <c r="I12" s="15"/>
      <c r="J12" s="15" t="s">
        <v>27</v>
      </c>
      <c r="K12" s="22" t="s">
        <v>28</v>
      </c>
      <c r="L12" s="300" t="s">
        <v>29</v>
      </c>
    </row>
    <row r="13" spans="1:12" ht="10.5" customHeight="1">
      <c r="A13" s="10"/>
      <c r="B13" s="11"/>
      <c r="C13" s="11"/>
      <c r="D13" s="11"/>
      <c r="E13" s="15"/>
      <c r="F13" s="15"/>
      <c r="G13" s="15"/>
      <c r="H13" s="15"/>
      <c r="I13" s="15"/>
      <c r="J13" s="15" t="s">
        <v>31</v>
      </c>
      <c r="K13" s="22" t="s">
        <v>32</v>
      </c>
      <c r="L13" s="300" t="s">
        <v>33</v>
      </c>
    </row>
    <row r="14" spans="1:12" ht="10.5" customHeight="1">
      <c r="A14" s="10"/>
      <c r="B14" s="11"/>
      <c r="C14" s="11"/>
      <c r="D14" s="11"/>
      <c r="E14" s="15"/>
      <c r="F14" s="15"/>
      <c r="G14" s="15"/>
      <c r="H14" s="15"/>
      <c r="I14" s="15"/>
      <c r="J14" s="15" t="s">
        <v>35</v>
      </c>
      <c r="K14" s="18"/>
      <c r="L14" s="300" t="s">
        <v>28</v>
      </c>
    </row>
    <row r="15" spans="1:12" ht="39.75" customHeight="1" thickBot="1">
      <c r="A15" s="10"/>
      <c r="B15" s="11"/>
      <c r="C15" s="11"/>
      <c r="D15" s="11"/>
      <c r="E15" s="15"/>
      <c r="F15" s="15"/>
      <c r="G15" s="15"/>
      <c r="H15" s="15"/>
      <c r="I15" s="15"/>
      <c r="J15" s="15"/>
      <c r="K15" s="18"/>
      <c r="L15" s="301" t="s">
        <v>36</v>
      </c>
    </row>
    <row r="16" spans="1:12" s="25" customFormat="1" ht="11.25" customHeight="1">
      <c r="A16" s="23"/>
      <c r="B16" s="7">
        <v>1</v>
      </c>
      <c r="C16" s="7">
        <v>2</v>
      </c>
      <c r="D16" s="332">
        <v>3</v>
      </c>
      <c r="E16" s="332" t="s">
        <v>37</v>
      </c>
      <c r="F16" s="332" t="s">
        <v>38</v>
      </c>
      <c r="G16" s="332" t="s">
        <v>39</v>
      </c>
      <c r="H16" s="24" t="s">
        <v>40</v>
      </c>
      <c r="I16" s="332" t="s">
        <v>41</v>
      </c>
      <c r="J16" s="332" t="s">
        <v>42</v>
      </c>
      <c r="K16" s="24" t="s">
        <v>43</v>
      </c>
      <c r="L16" s="297" t="s">
        <v>44</v>
      </c>
    </row>
    <row r="17" spans="1:12" s="25" customFormat="1" ht="35.25" customHeight="1">
      <c r="A17" s="373" t="s">
        <v>175</v>
      </c>
      <c r="B17" s="373"/>
      <c r="C17" s="26">
        <f aca="true" t="shared" si="0" ref="C17:L17">C18+C151+C154</f>
        <v>161035084</v>
      </c>
      <c r="D17" s="26">
        <f t="shared" si="0"/>
        <v>12167380</v>
      </c>
      <c r="E17" s="26">
        <f t="shared" si="0"/>
        <v>12167380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397693</v>
      </c>
      <c r="J17" s="26">
        <f t="shared" si="0"/>
        <v>11769687</v>
      </c>
      <c r="K17" s="26">
        <f t="shared" si="0"/>
        <v>6214689</v>
      </c>
      <c r="L17" s="26">
        <f t="shared" si="0"/>
        <v>5554998</v>
      </c>
    </row>
    <row r="18" spans="1:12" s="25" customFormat="1" ht="19.5" customHeight="1">
      <c r="A18" s="27"/>
      <c r="B18" s="28" t="s">
        <v>81</v>
      </c>
      <c r="C18" s="29">
        <f>C22+C30+C33+C37+C60+C104+C110+C115+C139</f>
        <v>149041948</v>
      </c>
      <c r="D18" s="29">
        <f>D22+D30+D33+D37+D60+D104+D110+D115+D139</f>
        <v>11609740</v>
      </c>
      <c r="E18" s="29">
        <f>E22+E30+E33+E37+E60+E104+E110+E115+E139</f>
        <v>11609740</v>
      </c>
      <c r="F18" s="29">
        <f>F19+F20+F21</f>
        <v>0</v>
      </c>
      <c r="G18" s="29">
        <f>G19+G20+G21</f>
        <v>0</v>
      </c>
      <c r="H18" s="29">
        <f>H19+H20+H21</f>
        <v>0</v>
      </c>
      <c r="I18" s="29">
        <v>0</v>
      </c>
      <c r="J18" s="29">
        <f>J22+J30+J33+J37+J60+J104+J110+J115+J139</f>
        <v>11609740</v>
      </c>
      <c r="K18" s="29">
        <f>K22+K30+K33+K37+K60+K104+K110+K115+K139</f>
        <v>6054742</v>
      </c>
      <c r="L18" s="331">
        <f>L22+L30+L33+L37+L60+L104+L110+L115+L139</f>
        <v>5554998</v>
      </c>
    </row>
    <row r="19" spans="1:12" s="25" customFormat="1" ht="15.75" customHeight="1">
      <c r="A19" s="30" t="s">
        <v>47</v>
      </c>
      <c r="B19" s="31" t="s">
        <v>48</v>
      </c>
      <c r="C19" s="232">
        <f aca="true" t="shared" si="1" ref="C19:H19">C23+C61+C105+C116+C143</f>
        <v>21098089</v>
      </c>
      <c r="D19" s="232">
        <f t="shared" si="1"/>
        <v>2164998</v>
      </c>
      <c r="E19" s="232">
        <f t="shared" si="1"/>
        <v>2164998</v>
      </c>
      <c r="F19" s="232">
        <f t="shared" si="1"/>
        <v>0</v>
      </c>
      <c r="G19" s="232">
        <f t="shared" si="1"/>
        <v>0</v>
      </c>
      <c r="H19" s="232">
        <f t="shared" si="1"/>
        <v>0</v>
      </c>
      <c r="I19" s="232">
        <v>0</v>
      </c>
      <c r="J19" s="232">
        <f>J23+J61+J105+J116+J143</f>
        <v>2164998</v>
      </c>
      <c r="K19" s="232">
        <f>K23+K61+K105+K116+K143</f>
        <v>1610000</v>
      </c>
      <c r="L19" s="282">
        <f>L23+L61+L105+L116+L143</f>
        <v>554998</v>
      </c>
    </row>
    <row r="20" spans="1:12" s="25" customFormat="1" ht="12.75" customHeight="1">
      <c r="A20" s="30" t="s">
        <v>50</v>
      </c>
      <c r="B20" s="32" t="s">
        <v>51</v>
      </c>
      <c r="C20" s="29">
        <f aca="true" t="shared" si="2" ref="C20:L20">C25+C38+C68+C119+C140</f>
        <v>125708491</v>
      </c>
      <c r="D20" s="29">
        <f t="shared" si="2"/>
        <v>8116000</v>
      </c>
      <c r="E20" s="29">
        <f t="shared" si="2"/>
        <v>8116000</v>
      </c>
      <c r="F20" s="29">
        <f t="shared" si="2"/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8116000</v>
      </c>
      <c r="K20" s="29">
        <f t="shared" si="2"/>
        <v>3116000</v>
      </c>
      <c r="L20" s="29">
        <f t="shared" si="2"/>
        <v>5000000</v>
      </c>
    </row>
    <row r="21" spans="1:12" s="36" customFormat="1" ht="14.25" customHeight="1">
      <c r="A21" s="33" t="s">
        <v>52</v>
      </c>
      <c r="B21" s="34" t="s">
        <v>53</v>
      </c>
      <c r="C21" s="35">
        <f>C26+C31+C34+C43+C74+C107+C112+C146+C123</f>
        <v>2235368</v>
      </c>
      <c r="D21" s="35">
        <f>D26+D31+D34+D43+D74+D107+D112+D146+D123</f>
        <v>1328742</v>
      </c>
      <c r="E21" s="35">
        <f>E26+E31+E34+E43+E74+E107+E112+E146+E123</f>
        <v>1328742</v>
      </c>
      <c r="F21" s="35">
        <f>F26+F31+F34+F43+F74+F107+F112+F146</f>
        <v>0</v>
      </c>
      <c r="G21" s="35">
        <f>G26+G31+G34+G43+G74+G107+G112+G146</f>
        <v>0</v>
      </c>
      <c r="H21" s="35">
        <f>H26+H31+H34+H43+H74+H107+H112+H146</f>
        <v>0</v>
      </c>
      <c r="I21" s="35">
        <v>0</v>
      </c>
      <c r="J21" s="35">
        <f>J26+J31+J34+J43+J74+J107+J112+J146+J123</f>
        <v>1328742</v>
      </c>
      <c r="K21" s="35">
        <f>K26+K31+K34+K43+K74+K107+K112+K146+K123</f>
        <v>1328742</v>
      </c>
      <c r="L21" s="35">
        <f>L26+L31+L34+L43+L74+L107+L112+L146+L123</f>
        <v>0</v>
      </c>
    </row>
    <row r="22" spans="1:12" s="36" customFormat="1" ht="12.75" customHeight="1">
      <c r="A22" s="374" t="s">
        <v>46</v>
      </c>
      <c r="B22" s="374"/>
      <c r="C22" s="37">
        <f>C26</f>
        <v>21500</v>
      </c>
      <c r="D22" s="37">
        <f>D26</f>
        <v>21500</v>
      </c>
      <c r="E22" s="37">
        <f aca="true" t="shared" si="3" ref="E22:L22">E26</f>
        <v>21500</v>
      </c>
      <c r="F22" s="37">
        <f t="shared" si="3"/>
        <v>0</v>
      </c>
      <c r="G22" s="37">
        <f t="shared" si="3"/>
        <v>0</v>
      </c>
      <c r="H22" s="37">
        <f t="shared" si="3"/>
        <v>0</v>
      </c>
      <c r="I22" s="37">
        <f t="shared" si="3"/>
        <v>0</v>
      </c>
      <c r="J22" s="37">
        <f t="shared" si="3"/>
        <v>21500</v>
      </c>
      <c r="K22" s="233">
        <f t="shared" si="3"/>
        <v>21500</v>
      </c>
      <c r="L22" s="283">
        <f t="shared" si="3"/>
        <v>0</v>
      </c>
    </row>
    <row r="23" spans="1:12" ht="15" customHeight="1">
      <c r="A23" s="30" t="s">
        <v>47</v>
      </c>
      <c r="B23" s="31" t="s">
        <v>48</v>
      </c>
      <c r="C23" s="38">
        <f>SUM(C24:C24)</f>
        <v>0</v>
      </c>
      <c r="D23" s="38">
        <f>SUM(D24:D24)</f>
        <v>0</v>
      </c>
      <c r="E23" s="38">
        <f>SUM(E24:E24)</f>
        <v>0</v>
      </c>
      <c r="F23" s="38"/>
      <c r="G23" s="38"/>
      <c r="H23" s="38"/>
      <c r="I23" s="38"/>
      <c r="J23" s="38">
        <f>SUM(J24:J24)</f>
        <v>0</v>
      </c>
      <c r="K23" s="234">
        <f>SUM(K24:K24)</f>
        <v>0</v>
      </c>
      <c r="L23" s="284"/>
    </row>
    <row r="24" spans="1:12" ht="15" customHeight="1" hidden="1">
      <c r="A24" s="39"/>
      <c r="B24" s="40"/>
      <c r="C24" s="41">
        <v>0</v>
      </c>
      <c r="D24" s="41">
        <v>0</v>
      </c>
      <c r="E24" s="41">
        <v>0</v>
      </c>
      <c r="F24" s="42"/>
      <c r="G24" s="43"/>
      <c r="H24" s="43"/>
      <c r="I24" s="43"/>
      <c r="J24" s="44">
        <v>0</v>
      </c>
      <c r="K24" s="235">
        <v>0</v>
      </c>
      <c r="L24" s="92"/>
    </row>
    <row r="25" spans="1:12" ht="15.75" customHeight="1">
      <c r="A25" s="30" t="s">
        <v>50</v>
      </c>
      <c r="B25" s="32" t="s">
        <v>51</v>
      </c>
      <c r="C25" s="45">
        <v>0</v>
      </c>
      <c r="D25" s="45">
        <v>0</v>
      </c>
      <c r="E25" s="45">
        <v>0</v>
      </c>
      <c r="F25" s="46"/>
      <c r="G25" s="46"/>
      <c r="H25" s="46"/>
      <c r="I25" s="46"/>
      <c r="J25" s="47">
        <v>0</v>
      </c>
      <c r="K25" s="236">
        <v>0</v>
      </c>
      <c r="L25" s="92"/>
    </row>
    <row r="26" spans="1:12" s="50" customFormat="1" ht="12.75" customHeight="1">
      <c r="A26" s="33" t="s">
        <v>52</v>
      </c>
      <c r="B26" s="34" t="s">
        <v>53</v>
      </c>
      <c r="C26" s="48">
        <f>C29+C28+C27</f>
        <v>21500</v>
      </c>
      <c r="D26" s="48">
        <f aca="true" t="shared" si="4" ref="D26:L26">D29+D28+D27</f>
        <v>21500</v>
      </c>
      <c r="E26" s="48">
        <f t="shared" si="4"/>
        <v>21500</v>
      </c>
      <c r="F26" s="48">
        <f t="shared" si="4"/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48">
        <f t="shared" si="4"/>
        <v>21500</v>
      </c>
      <c r="K26" s="237">
        <f t="shared" si="4"/>
        <v>21500</v>
      </c>
      <c r="L26" s="79">
        <f t="shared" si="4"/>
        <v>0</v>
      </c>
    </row>
    <row r="27" spans="1:12" s="132" customFormat="1" ht="12.75" customHeight="1">
      <c r="A27" s="62"/>
      <c r="B27" s="225" t="s">
        <v>96</v>
      </c>
      <c r="C27" s="79">
        <v>7000</v>
      </c>
      <c r="D27" s="48">
        <v>7000</v>
      </c>
      <c r="E27" s="48">
        <v>7000</v>
      </c>
      <c r="F27" s="49"/>
      <c r="G27" s="49"/>
      <c r="H27" s="49"/>
      <c r="I27" s="49"/>
      <c r="J27" s="226">
        <v>7000</v>
      </c>
      <c r="K27" s="238">
        <v>7000</v>
      </c>
      <c r="L27" s="285"/>
    </row>
    <row r="28" spans="1:12" s="132" customFormat="1" ht="12.75" customHeight="1">
      <c r="A28" s="62"/>
      <c r="B28" s="227" t="s">
        <v>118</v>
      </c>
      <c r="C28" s="79">
        <f>4500-4500</f>
        <v>0</v>
      </c>
      <c r="D28" s="79">
        <f>4500-4500</f>
        <v>0</v>
      </c>
      <c r="E28" s="79">
        <f>4500-4500</f>
        <v>0</v>
      </c>
      <c r="F28" s="49"/>
      <c r="G28" s="49"/>
      <c r="H28" s="49"/>
      <c r="I28" s="49"/>
      <c r="J28" s="79">
        <f>4500-4500</f>
        <v>0</v>
      </c>
      <c r="K28" s="79">
        <f>4500-4500</f>
        <v>0</v>
      </c>
      <c r="L28" s="285"/>
    </row>
    <row r="29" spans="1:12" s="132" customFormat="1" ht="12.75" customHeight="1">
      <c r="A29" s="130"/>
      <c r="B29" s="51" t="s">
        <v>49</v>
      </c>
      <c r="C29" s="52">
        <f>10000+4500</f>
        <v>14500</v>
      </c>
      <c r="D29" s="52">
        <f>10000+4500</f>
        <v>14500</v>
      </c>
      <c r="E29" s="52">
        <f>10000+4500</f>
        <v>14500</v>
      </c>
      <c r="F29" s="131"/>
      <c r="G29" s="131"/>
      <c r="H29" s="131"/>
      <c r="I29" s="131"/>
      <c r="J29" s="52">
        <f>10000+4500</f>
        <v>14500</v>
      </c>
      <c r="K29" s="52">
        <f>10000+4500</f>
        <v>14500</v>
      </c>
      <c r="L29" s="286"/>
    </row>
    <row r="30" spans="1:12" s="50" customFormat="1" ht="12.75" customHeight="1">
      <c r="A30" s="54" t="s">
        <v>86</v>
      </c>
      <c r="B30" s="55"/>
      <c r="C30" s="56">
        <f aca="true" t="shared" si="5" ref="C30:E31">C31</f>
        <v>5000</v>
      </c>
      <c r="D30" s="56">
        <f t="shared" si="5"/>
        <v>5000</v>
      </c>
      <c r="E30" s="56">
        <f t="shared" si="5"/>
        <v>5000</v>
      </c>
      <c r="F30" s="57"/>
      <c r="G30" s="57"/>
      <c r="H30" s="57"/>
      <c r="I30" s="57"/>
      <c r="J30" s="56">
        <f>J31</f>
        <v>5000</v>
      </c>
      <c r="K30" s="240">
        <f>K31</f>
        <v>5000</v>
      </c>
      <c r="L30" s="287"/>
    </row>
    <row r="31" spans="1:12" s="50" customFormat="1" ht="12.75" customHeight="1">
      <c r="A31" s="58" t="s">
        <v>52</v>
      </c>
      <c r="B31" s="34" t="s">
        <v>53</v>
      </c>
      <c r="C31" s="48">
        <f t="shared" si="5"/>
        <v>5000</v>
      </c>
      <c r="D31" s="48">
        <f t="shared" si="5"/>
        <v>5000</v>
      </c>
      <c r="E31" s="48">
        <f t="shared" si="5"/>
        <v>5000</v>
      </c>
      <c r="F31" s="49"/>
      <c r="G31" s="49"/>
      <c r="H31" s="49"/>
      <c r="I31" s="49"/>
      <c r="J31" s="48">
        <f>J32</f>
        <v>5000</v>
      </c>
      <c r="K31" s="237">
        <f>K32</f>
        <v>5000</v>
      </c>
      <c r="L31" s="80"/>
    </row>
    <row r="32" spans="1:12" s="138" customFormat="1" ht="18" customHeight="1">
      <c r="A32" s="157"/>
      <c r="B32" s="182" t="s">
        <v>119</v>
      </c>
      <c r="C32" s="146">
        <v>5000</v>
      </c>
      <c r="D32" s="146">
        <v>5000</v>
      </c>
      <c r="E32" s="146">
        <v>5000</v>
      </c>
      <c r="F32" s="146"/>
      <c r="G32" s="146"/>
      <c r="H32" s="146"/>
      <c r="I32" s="146"/>
      <c r="J32" s="183">
        <v>5000</v>
      </c>
      <c r="K32" s="241">
        <v>5000</v>
      </c>
      <c r="L32" s="184"/>
    </row>
    <row r="33" spans="1:12" s="162" customFormat="1" ht="18" customHeight="1">
      <c r="A33" s="71" t="s">
        <v>146</v>
      </c>
      <c r="B33" s="303"/>
      <c r="C33" s="1">
        <f>C34</f>
        <v>115000</v>
      </c>
      <c r="D33" s="1">
        <f aca="true" t="shared" si="6" ref="D33:L33">D34</f>
        <v>115000</v>
      </c>
      <c r="E33" s="1">
        <f t="shared" si="6"/>
        <v>115000</v>
      </c>
      <c r="F33" s="1">
        <f t="shared" si="6"/>
        <v>0</v>
      </c>
      <c r="G33" s="1">
        <f t="shared" si="6"/>
        <v>0</v>
      </c>
      <c r="H33" s="1">
        <f t="shared" si="6"/>
        <v>0</v>
      </c>
      <c r="I33" s="1">
        <f t="shared" si="6"/>
        <v>0</v>
      </c>
      <c r="J33" s="1">
        <f t="shared" si="6"/>
        <v>115000</v>
      </c>
      <c r="K33" s="1">
        <f t="shared" si="6"/>
        <v>115000</v>
      </c>
      <c r="L33" s="1">
        <f t="shared" si="6"/>
        <v>0</v>
      </c>
    </row>
    <row r="34" spans="1:12" s="162" customFormat="1" ht="14.25" customHeight="1">
      <c r="A34" s="60" t="s">
        <v>52</v>
      </c>
      <c r="B34" s="304" t="s">
        <v>53</v>
      </c>
      <c r="C34" s="146">
        <f>C35+C36</f>
        <v>115000</v>
      </c>
      <c r="D34" s="146">
        <f>D35+D36</f>
        <v>115000</v>
      </c>
      <c r="E34" s="146">
        <f>E35+E36</f>
        <v>115000</v>
      </c>
      <c r="F34" s="141"/>
      <c r="G34" s="141"/>
      <c r="H34" s="141"/>
      <c r="I34" s="141"/>
      <c r="J34" s="146">
        <f>J35+J36</f>
        <v>115000</v>
      </c>
      <c r="K34" s="146">
        <f>K35+K36</f>
        <v>115000</v>
      </c>
      <c r="L34" s="161"/>
    </row>
    <row r="35" spans="1:12" s="162" customFormat="1" ht="50.25" customHeight="1">
      <c r="A35" s="60"/>
      <c r="B35" s="329" t="s">
        <v>185</v>
      </c>
      <c r="C35" s="146">
        <v>93000</v>
      </c>
      <c r="D35" s="146">
        <v>93000</v>
      </c>
      <c r="E35" s="146">
        <v>93000</v>
      </c>
      <c r="F35" s="141"/>
      <c r="G35" s="141"/>
      <c r="H35" s="141"/>
      <c r="I35" s="141"/>
      <c r="J35" s="146">
        <v>93000</v>
      </c>
      <c r="K35" s="146">
        <v>93000</v>
      </c>
      <c r="L35" s="161"/>
    </row>
    <row r="36" spans="1:12" s="162" customFormat="1" ht="17.25" customHeight="1">
      <c r="A36" s="302"/>
      <c r="B36" s="330" t="s">
        <v>147</v>
      </c>
      <c r="C36" s="64">
        <v>22000</v>
      </c>
      <c r="D36" s="146">
        <v>22000</v>
      </c>
      <c r="E36" s="146">
        <v>22000</v>
      </c>
      <c r="F36" s="141"/>
      <c r="G36" s="141"/>
      <c r="H36" s="141"/>
      <c r="I36" s="141"/>
      <c r="J36" s="146">
        <v>22000</v>
      </c>
      <c r="K36" s="146">
        <v>22000</v>
      </c>
      <c r="L36" s="161"/>
    </row>
    <row r="37" spans="1:12" s="50" customFormat="1" ht="15.75" customHeight="1">
      <c r="A37" s="71" t="s">
        <v>54</v>
      </c>
      <c r="B37" s="72"/>
      <c r="C37" s="73">
        <f aca="true" t="shared" si="7" ref="C37:L37">C38+C41+C43</f>
        <v>4224666</v>
      </c>
      <c r="D37" s="73">
        <f t="shared" si="7"/>
        <v>150750</v>
      </c>
      <c r="E37" s="73">
        <f t="shared" si="7"/>
        <v>150750</v>
      </c>
      <c r="F37" s="73">
        <f t="shared" si="7"/>
        <v>0</v>
      </c>
      <c r="G37" s="73">
        <f t="shared" si="7"/>
        <v>0</v>
      </c>
      <c r="H37" s="73">
        <f t="shared" si="7"/>
        <v>0</v>
      </c>
      <c r="I37" s="73">
        <f t="shared" si="7"/>
        <v>0</v>
      </c>
      <c r="J37" s="73">
        <f t="shared" si="7"/>
        <v>150750</v>
      </c>
      <c r="K37" s="246">
        <f t="shared" si="7"/>
        <v>150750</v>
      </c>
      <c r="L37" s="289">
        <f t="shared" si="7"/>
        <v>0</v>
      </c>
    </row>
    <row r="38" spans="1:12" ht="15" customHeight="1">
      <c r="A38" s="30" t="s">
        <v>50</v>
      </c>
      <c r="B38" s="32" t="s">
        <v>51</v>
      </c>
      <c r="C38" s="317">
        <f>C39+C40</f>
        <v>4019291</v>
      </c>
      <c r="D38" s="74">
        <f aca="true" t="shared" si="8" ref="D38:K38">D39+D40</f>
        <v>10000</v>
      </c>
      <c r="E38" s="74">
        <f t="shared" si="8"/>
        <v>10000</v>
      </c>
      <c r="F38" s="74">
        <f t="shared" si="8"/>
        <v>0</v>
      </c>
      <c r="G38" s="74">
        <f t="shared" si="8"/>
        <v>0</v>
      </c>
      <c r="H38" s="74">
        <f t="shared" si="8"/>
        <v>0</v>
      </c>
      <c r="I38" s="74">
        <f t="shared" si="8"/>
        <v>0</v>
      </c>
      <c r="J38" s="74">
        <f t="shared" si="8"/>
        <v>10000</v>
      </c>
      <c r="K38" s="247">
        <f t="shared" si="8"/>
        <v>10000</v>
      </c>
      <c r="L38" s="92"/>
    </row>
    <row r="39" spans="1:12" s="66" customFormat="1" ht="69.75" customHeight="1">
      <c r="A39" s="169"/>
      <c r="B39" s="145" t="s">
        <v>127</v>
      </c>
      <c r="C39" s="146">
        <v>4014291</v>
      </c>
      <c r="D39" s="146">
        <v>5000</v>
      </c>
      <c r="E39" s="146">
        <v>5000</v>
      </c>
      <c r="F39" s="180"/>
      <c r="G39" s="180"/>
      <c r="H39" s="180"/>
      <c r="I39" s="180"/>
      <c r="J39" s="146">
        <v>5000</v>
      </c>
      <c r="K39" s="245">
        <v>5000</v>
      </c>
      <c r="L39" s="184"/>
    </row>
    <row r="40" spans="1:12" s="66" customFormat="1" ht="84" customHeight="1">
      <c r="A40" s="217"/>
      <c r="B40" s="185" t="s">
        <v>128</v>
      </c>
      <c r="C40" s="186">
        <v>5000</v>
      </c>
      <c r="D40" s="186">
        <v>5000</v>
      </c>
      <c r="E40" s="186">
        <v>5000</v>
      </c>
      <c r="F40" s="178"/>
      <c r="G40" s="178"/>
      <c r="H40" s="178"/>
      <c r="I40" s="178"/>
      <c r="J40" s="186">
        <v>5000</v>
      </c>
      <c r="K40" s="248">
        <v>5000</v>
      </c>
      <c r="L40" s="184"/>
    </row>
    <row r="41" spans="1:13" s="169" customFormat="1" ht="24" customHeight="1" hidden="1">
      <c r="A41" s="324"/>
      <c r="B41" s="324"/>
      <c r="C41" s="325"/>
      <c r="D41" s="1"/>
      <c r="E41" s="1"/>
      <c r="F41" s="1"/>
      <c r="G41" s="1"/>
      <c r="H41" s="1"/>
      <c r="I41" s="1"/>
      <c r="J41" s="1"/>
      <c r="K41" s="326"/>
      <c r="L41" s="1"/>
      <c r="M41" s="281"/>
    </row>
    <row r="42" spans="1:12" s="308" customFormat="1" ht="82.5" customHeight="1" hidden="1">
      <c r="A42" s="144"/>
      <c r="B42" s="309"/>
      <c r="C42" s="310"/>
      <c r="D42" s="147"/>
      <c r="E42" s="147"/>
      <c r="F42" s="147"/>
      <c r="G42" s="147"/>
      <c r="H42" s="147"/>
      <c r="I42" s="147"/>
      <c r="J42" s="147"/>
      <c r="K42" s="249"/>
      <c r="L42" s="147"/>
    </row>
    <row r="43" spans="1:12" ht="17.25" customHeight="1">
      <c r="A43" s="62" t="s">
        <v>52</v>
      </c>
      <c r="B43" s="61" t="s">
        <v>53</v>
      </c>
      <c r="C43" s="318">
        <f>C44+C45+C46+C47+C48</f>
        <v>205375</v>
      </c>
      <c r="D43" s="318">
        <f aca="true" t="shared" si="9" ref="D43:L43">D44+D45+D46+D47+D48</f>
        <v>140750</v>
      </c>
      <c r="E43" s="318">
        <f t="shared" si="9"/>
        <v>140750</v>
      </c>
      <c r="F43" s="318">
        <f t="shared" si="9"/>
        <v>0</v>
      </c>
      <c r="G43" s="318">
        <f t="shared" si="9"/>
        <v>0</v>
      </c>
      <c r="H43" s="318">
        <f t="shared" si="9"/>
        <v>0</v>
      </c>
      <c r="I43" s="318">
        <f t="shared" si="9"/>
        <v>0</v>
      </c>
      <c r="J43" s="318">
        <f t="shared" si="9"/>
        <v>140750</v>
      </c>
      <c r="K43" s="318">
        <f t="shared" si="9"/>
        <v>140750</v>
      </c>
      <c r="L43" s="318">
        <f t="shared" si="9"/>
        <v>0</v>
      </c>
    </row>
    <row r="44" spans="1:12" ht="17.25" customHeight="1">
      <c r="A44" s="62"/>
      <c r="B44" s="218" t="s">
        <v>113</v>
      </c>
      <c r="C44" s="219">
        <v>50000</v>
      </c>
      <c r="D44" s="219">
        <v>50000</v>
      </c>
      <c r="E44" s="219">
        <v>50000</v>
      </c>
      <c r="F44" s="158"/>
      <c r="G44" s="158"/>
      <c r="H44" s="158"/>
      <c r="I44" s="158"/>
      <c r="J44" s="219">
        <v>50000</v>
      </c>
      <c r="K44" s="251">
        <v>50000</v>
      </c>
      <c r="L44" s="148"/>
    </row>
    <row r="45" spans="1:12" ht="27" customHeight="1">
      <c r="A45" s="62"/>
      <c r="B45" s="185" t="s">
        <v>112</v>
      </c>
      <c r="C45" s="186">
        <v>50000</v>
      </c>
      <c r="D45" s="186">
        <v>50000</v>
      </c>
      <c r="E45" s="186">
        <v>50000</v>
      </c>
      <c r="F45" s="221"/>
      <c r="G45" s="221"/>
      <c r="H45" s="221"/>
      <c r="I45" s="221"/>
      <c r="J45" s="186">
        <v>50000</v>
      </c>
      <c r="K45" s="248">
        <v>50000</v>
      </c>
      <c r="L45" s="290"/>
    </row>
    <row r="46" spans="1:12" s="66" customFormat="1" ht="79.5" customHeight="1">
      <c r="A46" s="169"/>
      <c r="B46" s="145" t="s">
        <v>73</v>
      </c>
      <c r="C46" s="146">
        <v>55375</v>
      </c>
      <c r="D46" s="146">
        <v>1000</v>
      </c>
      <c r="E46" s="146">
        <v>1000</v>
      </c>
      <c r="F46" s="147"/>
      <c r="G46" s="147"/>
      <c r="H46" s="147"/>
      <c r="I46" s="147"/>
      <c r="J46" s="146">
        <v>1000</v>
      </c>
      <c r="K46" s="245">
        <v>1000</v>
      </c>
      <c r="L46" s="148"/>
    </row>
    <row r="47" spans="1:12" s="66" customFormat="1" ht="57" customHeight="1">
      <c r="A47" s="169"/>
      <c r="B47" s="145" t="s">
        <v>82</v>
      </c>
      <c r="C47" s="146">
        <v>29750</v>
      </c>
      <c r="D47" s="146">
        <v>29750</v>
      </c>
      <c r="E47" s="146">
        <v>29750</v>
      </c>
      <c r="F47" s="147"/>
      <c r="G47" s="147"/>
      <c r="H47" s="147"/>
      <c r="I47" s="147"/>
      <c r="J47" s="146">
        <v>29750</v>
      </c>
      <c r="K47" s="245">
        <v>29750</v>
      </c>
      <c r="L47" s="148"/>
    </row>
    <row r="48" spans="1:12" s="66" customFormat="1" ht="65.25" customHeight="1">
      <c r="A48" s="197"/>
      <c r="B48" s="145" t="s">
        <v>83</v>
      </c>
      <c r="C48" s="146">
        <v>20250</v>
      </c>
      <c r="D48" s="146">
        <v>10000</v>
      </c>
      <c r="E48" s="146">
        <v>10000</v>
      </c>
      <c r="F48" s="147"/>
      <c r="G48" s="147"/>
      <c r="H48" s="147"/>
      <c r="I48" s="147"/>
      <c r="J48" s="146">
        <v>10000</v>
      </c>
      <c r="K48" s="245">
        <v>10000</v>
      </c>
      <c r="L48" s="148"/>
    </row>
    <row r="49" spans="1:12" s="149" customFormat="1" ht="29.25" customHeight="1" hidden="1">
      <c r="A49" s="322"/>
      <c r="B49" s="32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s="149" customFormat="1" ht="51.75" customHeight="1" hidden="1">
      <c r="A50" s="322"/>
      <c r="B50" s="309"/>
      <c r="C50" s="310"/>
      <c r="D50" s="147"/>
      <c r="E50" s="147"/>
      <c r="F50" s="147"/>
      <c r="G50" s="147"/>
      <c r="H50" s="147"/>
      <c r="I50" s="147"/>
      <c r="J50" s="147"/>
      <c r="K50" s="249"/>
      <c r="L50" s="147"/>
    </row>
    <row r="51" spans="1:12" s="66" customFormat="1" ht="88.5" customHeight="1" hidden="1">
      <c r="A51" s="169"/>
      <c r="B51" s="311"/>
      <c r="C51" s="146"/>
      <c r="D51" s="146"/>
      <c r="E51" s="146"/>
      <c r="F51" s="146"/>
      <c r="G51" s="146"/>
      <c r="H51" s="146"/>
      <c r="I51" s="146"/>
      <c r="J51" s="146"/>
      <c r="K51" s="146"/>
      <c r="L51" s="184"/>
    </row>
    <row r="52" spans="1:12" s="66" customFormat="1" ht="79.5" customHeight="1" hidden="1">
      <c r="A52" s="169"/>
      <c r="B52" s="311"/>
      <c r="C52" s="146"/>
      <c r="D52" s="146"/>
      <c r="E52" s="146"/>
      <c r="F52" s="146"/>
      <c r="G52" s="146"/>
      <c r="H52" s="146"/>
      <c r="I52" s="146"/>
      <c r="J52" s="146"/>
      <c r="K52" s="146"/>
      <c r="L52" s="184"/>
    </row>
    <row r="53" spans="1:12" s="66" customFormat="1" ht="78" customHeight="1" hidden="1">
      <c r="A53" s="169"/>
      <c r="B53" s="311"/>
      <c r="C53" s="146"/>
      <c r="D53" s="146"/>
      <c r="E53" s="146"/>
      <c r="F53" s="146"/>
      <c r="G53" s="146"/>
      <c r="H53" s="146"/>
      <c r="I53" s="146"/>
      <c r="J53" s="146"/>
      <c r="K53" s="146"/>
      <c r="L53" s="184"/>
    </row>
    <row r="54" spans="1:12" s="66" customFormat="1" ht="87.75" customHeight="1" hidden="1">
      <c r="A54" s="169"/>
      <c r="B54" s="311"/>
      <c r="C54" s="146"/>
      <c r="D54" s="146"/>
      <c r="E54" s="146"/>
      <c r="F54" s="146"/>
      <c r="G54" s="146"/>
      <c r="H54" s="146"/>
      <c r="I54" s="146"/>
      <c r="J54" s="146"/>
      <c r="K54" s="146"/>
      <c r="L54" s="184"/>
    </row>
    <row r="55" spans="1:12" s="66" customFormat="1" ht="79.5" customHeight="1" hidden="1">
      <c r="A55" s="169"/>
      <c r="B55" s="311"/>
      <c r="C55" s="146"/>
      <c r="D55" s="146"/>
      <c r="E55" s="146"/>
      <c r="F55" s="146"/>
      <c r="G55" s="146"/>
      <c r="H55" s="146"/>
      <c r="I55" s="146"/>
      <c r="J55" s="146"/>
      <c r="K55" s="146"/>
      <c r="L55" s="184"/>
    </row>
    <row r="56" spans="1:12" s="66" customFormat="1" ht="79.5" customHeight="1" hidden="1">
      <c r="A56" s="169"/>
      <c r="B56" s="311"/>
      <c r="C56" s="146"/>
      <c r="D56" s="146"/>
      <c r="E56" s="146"/>
      <c r="F56" s="146"/>
      <c r="G56" s="146"/>
      <c r="H56" s="146"/>
      <c r="I56" s="146"/>
      <c r="J56" s="146"/>
      <c r="K56" s="146"/>
      <c r="L56" s="184"/>
    </row>
    <row r="57" spans="1:12" s="66" customFormat="1" ht="79.5" customHeight="1" hidden="1">
      <c r="A57" s="169"/>
      <c r="B57" s="311"/>
      <c r="C57" s="146"/>
      <c r="D57" s="146"/>
      <c r="E57" s="146"/>
      <c r="F57" s="146"/>
      <c r="G57" s="146"/>
      <c r="H57" s="146"/>
      <c r="I57" s="146"/>
      <c r="J57" s="146"/>
      <c r="K57" s="146"/>
      <c r="L57" s="184"/>
    </row>
    <row r="58" spans="1:12" s="66" customFormat="1" ht="79.5" customHeight="1" hidden="1">
      <c r="A58" s="169"/>
      <c r="B58" s="311"/>
      <c r="C58" s="146"/>
      <c r="D58" s="146"/>
      <c r="E58" s="146"/>
      <c r="F58" s="146"/>
      <c r="G58" s="146"/>
      <c r="H58" s="146"/>
      <c r="I58" s="146"/>
      <c r="J58" s="146"/>
      <c r="K58" s="146"/>
      <c r="L58" s="184"/>
    </row>
    <row r="59" spans="1:12" s="66" customFormat="1" ht="87" customHeight="1" hidden="1">
      <c r="A59" s="169"/>
      <c r="B59" s="311"/>
      <c r="C59" s="146"/>
      <c r="D59" s="146"/>
      <c r="E59" s="146"/>
      <c r="F59" s="146"/>
      <c r="G59" s="146"/>
      <c r="H59" s="146"/>
      <c r="I59" s="146"/>
      <c r="J59" s="146"/>
      <c r="K59" s="146"/>
      <c r="L59" s="184"/>
    </row>
    <row r="60" spans="1:12" s="36" customFormat="1" ht="19.5" customHeight="1">
      <c r="A60" s="71" t="s">
        <v>55</v>
      </c>
      <c r="B60" s="82"/>
      <c r="C60" s="83">
        <f>C61+C68+C74</f>
        <v>30704604</v>
      </c>
      <c r="D60" s="83">
        <f aca="true" t="shared" si="10" ref="D60:L60">D61+D68+D74</f>
        <v>1515590</v>
      </c>
      <c r="E60" s="83">
        <f t="shared" si="10"/>
        <v>1515590</v>
      </c>
      <c r="F60" s="83">
        <f t="shared" si="10"/>
        <v>0</v>
      </c>
      <c r="G60" s="83">
        <f t="shared" si="10"/>
        <v>0</v>
      </c>
      <c r="H60" s="83">
        <f t="shared" si="10"/>
        <v>0</v>
      </c>
      <c r="I60" s="83">
        <f t="shared" si="10"/>
        <v>0</v>
      </c>
      <c r="J60" s="83">
        <f>J61+J68+J74</f>
        <v>1515590</v>
      </c>
      <c r="K60" s="83">
        <f t="shared" si="10"/>
        <v>960592</v>
      </c>
      <c r="L60" s="83">
        <f t="shared" si="10"/>
        <v>554998</v>
      </c>
    </row>
    <row r="61" spans="1:12" s="36" customFormat="1" ht="19.5" customHeight="1">
      <c r="A61" s="30" t="s">
        <v>47</v>
      </c>
      <c r="B61" s="32" t="s">
        <v>56</v>
      </c>
      <c r="C61" s="84">
        <f>C62+C63+C64+C65+C66+C67</f>
        <v>19658089</v>
      </c>
      <c r="D61" s="84">
        <f aca="true" t="shared" si="11" ref="D61:L61">D62+D63+D64+D65+D66+D67</f>
        <v>724998</v>
      </c>
      <c r="E61" s="84">
        <f t="shared" si="11"/>
        <v>724998</v>
      </c>
      <c r="F61" s="84">
        <f t="shared" si="11"/>
        <v>0</v>
      </c>
      <c r="G61" s="84">
        <f t="shared" si="11"/>
        <v>0</v>
      </c>
      <c r="H61" s="84">
        <f t="shared" si="11"/>
        <v>0</v>
      </c>
      <c r="I61" s="84">
        <f t="shared" si="11"/>
        <v>0</v>
      </c>
      <c r="J61" s="84">
        <f t="shared" si="11"/>
        <v>724998</v>
      </c>
      <c r="K61" s="98">
        <f t="shared" si="11"/>
        <v>170000</v>
      </c>
      <c r="L61" s="79">
        <f t="shared" si="11"/>
        <v>554998</v>
      </c>
    </row>
    <row r="62" spans="1:12" s="36" customFormat="1" ht="35.25" customHeight="1">
      <c r="A62" s="334"/>
      <c r="B62" s="335" t="s">
        <v>116</v>
      </c>
      <c r="C62" s="336">
        <v>0</v>
      </c>
      <c r="D62" s="336">
        <v>0</v>
      </c>
      <c r="E62" s="336">
        <v>0</v>
      </c>
      <c r="F62" s="337"/>
      <c r="G62" s="338"/>
      <c r="H62" s="338"/>
      <c r="I62" s="338"/>
      <c r="J62" s="336">
        <v>0</v>
      </c>
      <c r="K62" s="339">
        <v>0</v>
      </c>
      <c r="L62" s="340"/>
    </row>
    <row r="63" spans="1:12" s="149" customFormat="1" ht="54.75" customHeight="1">
      <c r="A63" s="150"/>
      <c r="B63" s="172" t="s">
        <v>129</v>
      </c>
      <c r="C63" s="154">
        <v>70000</v>
      </c>
      <c r="D63" s="154">
        <v>70000</v>
      </c>
      <c r="E63" s="154">
        <v>70000</v>
      </c>
      <c r="F63" s="154"/>
      <c r="G63" s="152"/>
      <c r="H63" s="152"/>
      <c r="I63" s="152"/>
      <c r="J63" s="154">
        <v>70000</v>
      </c>
      <c r="K63" s="253">
        <v>70000</v>
      </c>
      <c r="L63" s="148"/>
    </row>
    <row r="64" spans="1:12" s="149" customFormat="1" ht="62.25" customHeight="1">
      <c r="A64" s="220"/>
      <c r="B64" s="173" t="s">
        <v>182</v>
      </c>
      <c r="C64" s="154">
        <v>100000</v>
      </c>
      <c r="D64" s="154">
        <v>100000</v>
      </c>
      <c r="E64" s="154">
        <v>100000</v>
      </c>
      <c r="F64" s="155"/>
      <c r="G64" s="155"/>
      <c r="H64" s="155"/>
      <c r="I64" s="155"/>
      <c r="J64" s="154">
        <v>100000</v>
      </c>
      <c r="K64" s="253">
        <v>100000</v>
      </c>
      <c r="L64" s="312"/>
    </row>
    <row r="65" spans="1:12" s="149" customFormat="1" ht="75.75" customHeight="1">
      <c r="A65" s="169"/>
      <c r="B65" s="311" t="s">
        <v>168</v>
      </c>
      <c r="C65" s="146">
        <v>4713962</v>
      </c>
      <c r="D65" s="146">
        <v>123335</v>
      </c>
      <c r="E65" s="146">
        <v>123335</v>
      </c>
      <c r="F65" s="146"/>
      <c r="G65" s="146"/>
      <c r="H65" s="146"/>
      <c r="I65" s="146"/>
      <c r="J65" s="146">
        <v>123335</v>
      </c>
      <c r="K65" s="146"/>
      <c r="L65" s="184">
        <v>123335</v>
      </c>
    </row>
    <row r="66" spans="1:12" s="149" customFormat="1" ht="66.75" customHeight="1">
      <c r="A66" s="169"/>
      <c r="B66" s="311" t="s">
        <v>169</v>
      </c>
      <c r="C66" s="146">
        <v>9539057</v>
      </c>
      <c r="D66" s="146">
        <v>262935</v>
      </c>
      <c r="E66" s="146">
        <v>262935</v>
      </c>
      <c r="F66" s="146"/>
      <c r="G66" s="146"/>
      <c r="H66" s="146"/>
      <c r="I66" s="146"/>
      <c r="J66" s="146">
        <v>262935</v>
      </c>
      <c r="K66" s="146"/>
      <c r="L66" s="184">
        <v>262935</v>
      </c>
    </row>
    <row r="67" spans="1:12" s="149" customFormat="1" ht="56.25" customHeight="1">
      <c r="A67" s="169"/>
      <c r="B67" s="311" t="s">
        <v>170</v>
      </c>
      <c r="C67" s="146">
        <v>5235070</v>
      </c>
      <c r="D67" s="146">
        <v>168728</v>
      </c>
      <c r="E67" s="146">
        <v>168728</v>
      </c>
      <c r="F67" s="146"/>
      <c r="G67" s="146"/>
      <c r="H67" s="146"/>
      <c r="I67" s="146"/>
      <c r="J67" s="146">
        <v>168728</v>
      </c>
      <c r="K67" s="146"/>
      <c r="L67" s="184">
        <v>168728</v>
      </c>
    </row>
    <row r="68" spans="1:12" s="50" customFormat="1" ht="16.5" customHeight="1">
      <c r="A68" s="62" t="s">
        <v>57</v>
      </c>
      <c r="B68" s="61" t="s">
        <v>58</v>
      </c>
      <c r="C68" s="67">
        <f>C69+C70+C71+C72+C73</f>
        <v>9928692</v>
      </c>
      <c r="D68" s="67">
        <f aca="true" t="shared" si="12" ref="D68:L68">D69+D70+D71+D72+D73</f>
        <v>342000</v>
      </c>
      <c r="E68" s="67">
        <f t="shared" si="12"/>
        <v>342000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342000</v>
      </c>
      <c r="K68" s="67">
        <f t="shared" si="12"/>
        <v>342000</v>
      </c>
      <c r="L68" s="67">
        <f t="shared" si="12"/>
        <v>0</v>
      </c>
    </row>
    <row r="69" spans="1:12" s="50" customFormat="1" ht="66" customHeight="1">
      <c r="A69" s="150"/>
      <c r="B69" s="216" t="s">
        <v>122</v>
      </c>
      <c r="C69" s="152">
        <v>2337008</v>
      </c>
      <c r="D69" s="152">
        <v>10000</v>
      </c>
      <c r="E69" s="152">
        <v>10000</v>
      </c>
      <c r="F69" s="153"/>
      <c r="G69" s="153"/>
      <c r="H69" s="153"/>
      <c r="I69" s="153"/>
      <c r="J69" s="224">
        <v>10000</v>
      </c>
      <c r="K69" s="242">
        <v>10000</v>
      </c>
      <c r="L69" s="148">
        <f>100000-100000</f>
        <v>0</v>
      </c>
    </row>
    <row r="70" spans="1:12" s="50" customFormat="1" ht="55.5" customHeight="1">
      <c r="A70" s="150"/>
      <c r="B70" s="151" t="s">
        <v>123</v>
      </c>
      <c r="C70" s="152">
        <v>2136126</v>
      </c>
      <c r="D70" s="152">
        <v>10000</v>
      </c>
      <c r="E70" s="152">
        <v>10000</v>
      </c>
      <c r="F70" s="152"/>
      <c r="G70" s="152"/>
      <c r="H70" s="152"/>
      <c r="I70" s="152"/>
      <c r="J70" s="152">
        <v>10000</v>
      </c>
      <c r="K70" s="243">
        <v>10000</v>
      </c>
      <c r="L70" s="148">
        <f>100000-100000</f>
        <v>0</v>
      </c>
    </row>
    <row r="71" spans="1:12" s="50" customFormat="1" ht="57.75" customHeight="1">
      <c r="A71" s="150"/>
      <c r="B71" s="151" t="s">
        <v>124</v>
      </c>
      <c r="C71" s="152">
        <v>2414668</v>
      </c>
      <c r="D71" s="180">
        <v>10000</v>
      </c>
      <c r="E71" s="180">
        <v>10000</v>
      </c>
      <c r="F71" s="181"/>
      <c r="G71" s="181"/>
      <c r="H71" s="181"/>
      <c r="I71" s="181"/>
      <c r="J71" s="152">
        <v>10000</v>
      </c>
      <c r="K71" s="243">
        <v>10000</v>
      </c>
      <c r="L71" s="148">
        <f>100000-100000</f>
        <v>0</v>
      </c>
    </row>
    <row r="72" spans="1:12" s="50" customFormat="1" ht="64.5" customHeight="1">
      <c r="A72" s="179"/>
      <c r="B72" s="151" t="s">
        <v>125</v>
      </c>
      <c r="C72" s="180">
        <v>2353699</v>
      </c>
      <c r="D72" s="180">
        <v>10000</v>
      </c>
      <c r="E72" s="180">
        <v>10000</v>
      </c>
      <c r="F72" s="153"/>
      <c r="G72" s="181"/>
      <c r="H72" s="181"/>
      <c r="I72" s="181"/>
      <c r="J72" s="180">
        <v>10000</v>
      </c>
      <c r="K72" s="244">
        <v>10000</v>
      </c>
      <c r="L72" s="148">
        <f>100000-100000</f>
        <v>0</v>
      </c>
    </row>
    <row r="73" spans="1:12" s="138" customFormat="1" ht="59.25" customHeight="1">
      <c r="A73" s="133"/>
      <c r="B73" s="134" t="s">
        <v>114</v>
      </c>
      <c r="C73" s="135">
        <v>687191</v>
      </c>
      <c r="D73" s="136">
        <v>302000</v>
      </c>
      <c r="E73" s="136">
        <v>302000</v>
      </c>
      <c r="F73" s="137"/>
      <c r="G73" s="137"/>
      <c r="H73" s="137"/>
      <c r="I73" s="137"/>
      <c r="J73" s="136">
        <v>302000</v>
      </c>
      <c r="K73" s="254">
        <v>302000</v>
      </c>
      <c r="L73" s="291"/>
    </row>
    <row r="74" spans="1:12" s="50" customFormat="1" ht="13.5" customHeight="1">
      <c r="A74" s="89" t="s">
        <v>52</v>
      </c>
      <c r="B74" s="229" t="s">
        <v>53</v>
      </c>
      <c r="C74" s="230">
        <f>C75+C76+C77+C78+C79+C80+C81+C82+C83+C84+C85+C86+C87+C88+C89+C90+C91+C92+C93+C94+C95+C96+C97+C98+C99+C100+C101+C102+C103</f>
        <v>1117823</v>
      </c>
      <c r="D74" s="230">
        <f aca="true" t="shared" si="13" ref="D74:L74">D75+D76+D77+D78+D79+D80+D81+D82+D83+D84+D85+D86+D87+D88+D89+D90+D91+D92+D93+D94+D95+D96+D97+D98+D99+D100+D101+D102+D103</f>
        <v>448592</v>
      </c>
      <c r="E74" s="230">
        <f t="shared" si="13"/>
        <v>448592</v>
      </c>
      <c r="F74" s="230">
        <f t="shared" si="13"/>
        <v>0</v>
      </c>
      <c r="G74" s="230">
        <f t="shared" si="13"/>
        <v>0</v>
      </c>
      <c r="H74" s="230">
        <f t="shared" si="13"/>
        <v>0</v>
      </c>
      <c r="I74" s="230">
        <f t="shared" si="13"/>
        <v>0</v>
      </c>
      <c r="J74" s="230">
        <f t="shared" si="13"/>
        <v>448592</v>
      </c>
      <c r="K74" s="230">
        <f t="shared" si="13"/>
        <v>448592</v>
      </c>
      <c r="L74" s="230">
        <f t="shared" si="13"/>
        <v>0</v>
      </c>
    </row>
    <row r="75" spans="1:12" s="50" customFormat="1" ht="13.5" customHeight="1">
      <c r="A75" s="228"/>
      <c r="B75" s="75" t="s">
        <v>120</v>
      </c>
      <c r="C75" s="64">
        <v>30000</v>
      </c>
      <c r="D75" s="64">
        <v>30000</v>
      </c>
      <c r="E75" s="64">
        <v>30000</v>
      </c>
      <c r="F75" s="64"/>
      <c r="G75" s="64"/>
      <c r="H75" s="64"/>
      <c r="I75" s="64"/>
      <c r="J75" s="64">
        <v>30000</v>
      </c>
      <c r="K75" s="255">
        <v>30000</v>
      </c>
      <c r="L75" s="64"/>
    </row>
    <row r="76" spans="1:12" s="50" customFormat="1" ht="32.25" customHeight="1">
      <c r="A76" s="150"/>
      <c r="B76" s="198" t="s">
        <v>74</v>
      </c>
      <c r="C76" s="152">
        <v>289667</v>
      </c>
      <c r="D76" s="180">
        <v>88808</v>
      </c>
      <c r="E76" s="180">
        <v>88808</v>
      </c>
      <c r="F76" s="306"/>
      <c r="G76" s="306"/>
      <c r="H76" s="306"/>
      <c r="I76" s="306"/>
      <c r="J76" s="180">
        <v>88808</v>
      </c>
      <c r="K76" s="244">
        <v>88808</v>
      </c>
      <c r="L76" s="148"/>
    </row>
    <row r="77" spans="1:12" s="50" customFormat="1" ht="48.75" customHeight="1">
      <c r="A77" s="228"/>
      <c r="B77" s="341" t="s">
        <v>148</v>
      </c>
      <c r="C77" s="342">
        <v>0</v>
      </c>
      <c r="D77" s="342">
        <v>0</v>
      </c>
      <c r="E77" s="342">
        <v>0</v>
      </c>
      <c r="F77" s="342"/>
      <c r="G77" s="342"/>
      <c r="H77" s="342"/>
      <c r="I77" s="342"/>
      <c r="J77" s="342">
        <v>0</v>
      </c>
      <c r="K77" s="343">
        <v>0</v>
      </c>
      <c r="L77" s="342"/>
    </row>
    <row r="78" spans="1:12" s="50" customFormat="1" ht="48.75" customHeight="1">
      <c r="A78" s="228"/>
      <c r="B78" s="63" t="s">
        <v>177</v>
      </c>
      <c r="C78" s="64">
        <v>150000</v>
      </c>
      <c r="D78" s="64">
        <v>150000</v>
      </c>
      <c r="E78" s="64">
        <v>150000</v>
      </c>
      <c r="F78" s="64"/>
      <c r="G78" s="64"/>
      <c r="H78" s="64"/>
      <c r="I78" s="64"/>
      <c r="J78" s="64">
        <v>150000</v>
      </c>
      <c r="K78" s="255">
        <v>150000</v>
      </c>
      <c r="L78" s="64"/>
    </row>
    <row r="79" spans="1:12" s="50" customFormat="1" ht="51" customHeight="1">
      <c r="A79" s="228"/>
      <c r="B79" s="63" t="s">
        <v>178</v>
      </c>
      <c r="C79" s="64">
        <v>140000</v>
      </c>
      <c r="D79" s="64">
        <v>24000</v>
      </c>
      <c r="E79" s="64">
        <v>24000</v>
      </c>
      <c r="F79" s="64"/>
      <c r="G79" s="64"/>
      <c r="H79" s="64"/>
      <c r="I79" s="64"/>
      <c r="J79" s="64">
        <v>24000</v>
      </c>
      <c r="K79" s="255">
        <v>24000</v>
      </c>
      <c r="L79" s="64"/>
    </row>
    <row r="80" spans="1:12" s="50" customFormat="1" ht="45.75" customHeight="1">
      <c r="A80" s="139"/>
      <c r="B80" s="140" t="s">
        <v>88</v>
      </c>
      <c r="C80" s="146">
        <v>30000</v>
      </c>
      <c r="D80" s="146">
        <v>30000</v>
      </c>
      <c r="E80" s="146">
        <v>30000</v>
      </c>
      <c r="F80" s="158"/>
      <c r="G80" s="158"/>
      <c r="H80" s="158"/>
      <c r="I80" s="158"/>
      <c r="J80" s="146">
        <v>30000</v>
      </c>
      <c r="K80" s="245">
        <v>30000</v>
      </c>
      <c r="L80" s="288"/>
    </row>
    <row r="81" spans="1:12" s="50" customFormat="1" ht="58.5" customHeight="1">
      <c r="A81" s="139"/>
      <c r="B81" s="140" t="s">
        <v>126</v>
      </c>
      <c r="C81" s="146">
        <v>36100</v>
      </c>
      <c r="D81" s="146">
        <v>8000</v>
      </c>
      <c r="E81" s="146">
        <v>8000</v>
      </c>
      <c r="F81" s="146"/>
      <c r="G81" s="146"/>
      <c r="H81" s="146"/>
      <c r="I81" s="146"/>
      <c r="J81" s="146">
        <v>8000</v>
      </c>
      <c r="K81" s="245">
        <v>8000</v>
      </c>
      <c r="L81" s="159"/>
    </row>
    <row r="82" spans="1:12" s="50" customFormat="1" ht="64.5" customHeight="1">
      <c r="A82" s="139"/>
      <c r="B82" s="140" t="s">
        <v>138</v>
      </c>
      <c r="C82" s="146">
        <v>49800</v>
      </c>
      <c r="D82" s="146">
        <v>11000</v>
      </c>
      <c r="E82" s="146">
        <v>11000</v>
      </c>
      <c r="F82" s="146"/>
      <c r="G82" s="146"/>
      <c r="H82" s="146"/>
      <c r="I82" s="146"/>
      <c r="J82" s="146">
        <v>11000</v>
      </c>
      <c r="K82" s="245">
        <v>11000</v>
      </c>
      <c r="L82" s="159"/>
    </row>
    <row r="83" spans="1:12" s="50" customFormat="1" ht="66" customHeight="1">
      <c r="A83" s="139"/>
      <c r="B83" s="140" t="s">
        <v>90</v>
      </c>
      <c r="C83" s="146">
        <v>51900</v>
      </c>
      <c r="D83" s="146">
        <v>12000</v>
      </c>
      <c r="E83" s="146">
        <v>12000</v>
      </c>
      <c r="F83" s="146"/>
      <c r="G83" s="146"/>
      <c r="H83" s="146"/>
      <c r="I83" s="146"/>
      <c r="J83" s="146">
        <v>12000</v>
      </c>
      <c r="K83" s="245">
        <v>12000</v>
      </c>
      <c r="L83" s="159"/>
    </row>
    <row r="84" spans="1:12" s="50" customFormat="1" ht="58.5" customHeight="1">
      <c r="A84" s="139"/>
      <c r="B84" s="140" t="s">
        <v>91</v>
      </c>
      <c r="C84" s="146">
        <v>46200</v>
      </c>
      <c r="D84" s="146">
        <v>9000</v>
      </c>
      <c r="E84" s="146">
        <v>9000</v>
      </c>
      <c r="F84" s="146"/>
      <c r="G84" s="146"/>
      <c r="H84" s="146"/>
      <c r="I84" s="146"/>
      <c r="J84" s="146">
        <v>9000</v>
      </c>
      <c r="K84" s="245">
        <v>9000</v>
      </c>
      <c r="L84" s="159"/>
    </row>
    <row r="85" spans="1:12" s="50" customFormat="1" ht="60.75" customHeight="1">
      <c r="A85" s="139"/>
      <c r="B85" s="140" t="s">
        <v>145</v>
      </c>
      <c r="C85" s="146">
        <v>8000</v>
      </c>
      <c r="D85" s="146">
        <v>8000</v>
      </c>
      <c r="E85" s="146">
        <v>8000</v>
      </c>
      <c r="F85" s="146"/>
      <c r="G85" s="146"/>
      <c r="H85" s="146"/>
      <c r="I85" s="146"/>
      <c r="J85" s="146">
        <v>8000</v>
      </c>
      <c r="K85" s="245">
        <v>8000</v>
      </c>
      <c r="L85" s="159"/>
    </row>
    <row r="86" spans="1:12" s="50" customFormat="1" ht="72" customHeight="1">
      <c r="A86" s="139"/>
      <c r="B86" s="140" t="s">
        <v>92</v>
      </c>
      <c r="C86" s="146">
        <v>8000</v>
      </c>
      <c r="D86" s="146">
        <v>8000</v>
      </c>
      <c r="E86" s="146">
        <v>8000</v>
      </c>
      <c r="F86" s="146"/>
      <c r="G86" s="146"/>
      <c r="H86" s="146"/>
      <c r="I86" s="146"/>
      <c r="J86" s="146">
        <v>8000</v>
      </c>
      <c r="K86" s="245">
        <v>8000</v>
      </c>
      <c r="L86" s="159"/>
    </row>
    <row r="87" spans="1:12" s="50" customFormat="1" ht="63.75" customHeight="1">
      <c r="A87" s="139"/>
      <c r="B87" s="140" t="s">
        <v>93</v>
      </c>
      <c r="C87" s="146">
        <v>8000</v>
      </c>
      <c r="D87" s="146">
        <v>8000</v>
      </c>
      <c r="E87" s="146">
        <v>8000</v>
      </c>
      <c r="F87" s="146"/>
      <c r="G87" s="146"/>
      <c r="H87" s="146"/>
      <c r="I87" s="146"/>
      <c r="J87" s="146">
        <v>8000</v>
      </c>
      <c r="K87" s="245">
        <v>8000</v>
      </c>
      <c r="L87" s="159"/>
    </row>
    <row r="88" spans="1:12" s="50" customFormat="1" ht="66" customHeight="1">
      <c r="A88" s="139"/>
      <c r="B88" s="140" t="s">
        <v>94</v>
      </c>
      <c r="C88" s="146">
        <v>8000</v>
      </c>
      <c r="D88" s="146">
        <v>8000</v>
      </c>
      <c r="E88" s="146">
        <v>8000</v>
      </c>
      <c r="F88" s="146"/>
      <c r="G88" s="146"/>
      <c r="H88" s="146"/>
      <c r="I88" s="146"/>
      <c r="J88" s="146">
        <v>8000</v>
      </c>
      <c r="K88" s="245">
        <v>8000</v>
      </c>
      <c r="L88" s="159"/>
    </row>
    <row r="89" spans="1:12" s="50" customFormat="1" ht="58.5" customHeight="1">
      <c r="A89" s="139"/>
      <c r="B89" s="145" t="s">
        <v>98</v>
      </c>
      <c r="C89" s="146">
        <f>2000+54757</f>
        <v>56757</v>
      </c>
      <c r="D89" s="146">
        <f>2000+2000</f>
        <v>4000</v>
      </c>
      <c r="E89" s="146">
        <v>4000</v>
      </c>
      <c r="F89" s="146"/>
      <c r="G89" s="146"/>
      <c r="H89" s="146"/>
      <c r="I89" s="146"/>
      <c r="J89" s="146">
        <v>4000</v>
      </c>
      <c r="K89" s="245">
        <v>4000</v>
      </c>
      <c r="L89" s="159"/>
    </row>
    <row r="90" spans="1:12" s="50" customFormat="1" ht="56.25" customHeight="1">
      <c r="A90" s="139"/>
      <c r="B90" s="145" t="s">
        <v>99</v>
      </c>
      <c r="C90" s="146">
        <v>22415</v>
      </c>
      <c r="D90" s="146">
        <v>4000</v>
      </c>
      <c r="E90" s="146">
        <v>4000</v>
      </c>
      <c r="F90" s="146"/>
      <c r="G90" s="146"/>
      <c r="H90" s="146"/>
      <c r="I90" s="146"/>
      <c r="J90" s="146">
        <v>4000</v>
      </c>
      <c r="K90" s="245">
        <v>4000</v>
      </c>
      <c r="L90" s="159"/>
    </row>
    <row r="91" spans="1:12" s="50" customFormat="1" ht="47.25" customHeight="1">
      <c r="A91" s="160"/>
      <c r="B91" s="145" t="s">
        <v>100</v>
      </c>
      <c r="C91" s="146">
        <v>21574</v>
      </c>
      <c r="D91" s="146">
        <v>4000</v>
      </c>
      <c r="E91" s="146">
        <v>4000</v>
      </c>
      <c r="F91" s="141"/>
      <c r="G91" s="141"/>
      <c r="H91" s="141"/>
      <c r="I91" s="141"/>
      <c r="J91" s="146">
        <v>4000</v>
      </c>
      <c r="K91" s="245">
        <v>4000</v>
      </c>
      <c r="L91" s="161"/>
    </row>
    <row r="92" spans="1:12" s="50" customFormat="1" ht="65.25" customHeight="1">
      <c r="A92" s="77"/>
      <c r="B92" s="90" t="s">
        <v>75</v>
      </c>
      <c r="C92" s="81">
        <v>16500</v>
      </c>
      <c r="D92" s="81">
        <v>12000</v>
      </c>
      <c r="E92" s="81">
        <v>12000</v>
      </c>
      <c r="F92" s="107"/>
      <c r="G92" s="107"/>
      <c r="H92" s="107"/>
      <c r="I92" s="107"/>
      <c r="J92" s="81">
        <v>12000</v>
      </c>
      <c r="K92" s="256">
        <v>12000</v>
      </c>
      <c r="L92" s="69"/>
    </row>
    <row r="93" spans="1:12" s="191" customFormat="1" ht="69.75" customHeight="1">
      <c r="A93" s="187"/>
      <c r="B93" s="188" t="s">
        <v>76</v>
      </c>
      <c r="C93" s="189">
        <v>15000</v>
      </c>
      <c r="D93" s="189">
        <v>5084</v>
      </c>
      <c r="E93" s="189">
        <v>5084</v>
      </c>
      <c r="F93" s="190"/>
      <c r="G93" s="190"/>
      <c r="H93" s="190"/>
      <c r="I93" s="190"/>
      <c r="J93" s="189">
        <v>5084</v>
      </c>
      <c r="K93" s="257">
        <v>5084</v>
      </c>
      <c r="L93" s="292"/>
    </row>
    <row r="94" spans="1:12" s="138" customFormat="1" ht="57.75" customHeight="1">
      <c r="A94" s="139"/>
      <c r="B94" s="140" t="s">
        <v>77</v>
      </c>
      <c r="C94" s="146">
        <v>1700</v>
      </c>
      <c r="D94" s="146">
        <v>1700</v>
      </c>
      <c r="E94" s="146">
        <v>1700</v>
      </c>
      <c r="F94" s="181"/>
      <c r="G94" s="181"/>
      <c r="H94" s="181"/>
      <c r="I94" s="181"/>
      <c r="J94" s="146">
        <v>1700</v>
      </c>
      <c r="K94" s="245">
        <v>1700</v>
      </c>
      <c r="L94" s="288"/>
    </row>
    <row r="95" spans="1:12" s="191" customFormat="1" ht="58.5" customHeight="1">
      <c r="A95" s="192"/>
      <c r="B95" s="193" t="s">
        <v>130</v>
      </c>
      <c r="C95" s="189">
        <v>6000</v>
      </c>
      <c r="D95" s="189">
        <v>6000</v>
      </c>
      <c r="E95" s="189">
        <v>6000</v>
      </c>
      <c r="F95" s="189"/>
      <c r="G95" s="189"/>
      <c r="H95" s="189"/>
      <c r="I95" s="189"/>
      <c r="J95" s="189">
        <v>6000</v>
      </c>
      <c r="K95" s="257">
        <v>6000</v>
      </c>
      <c r="L95" s="194"/>
    </row>
    <row r="96" spans="1:12" s="191" customFormat="1" ht="58.5" customHeight="1">
      <c r="A96" s="192"/>
      <c r="B96" s="193" t="s">
        <v>139</v>
      </c>
      <c r="C96" s="189">
        <v>1000</v>
      </c>
      <c r="D96" s="189">
        <v>1000</v>
      </c>
      <c r="E96" s="189">
        <v>1000</v>
      </c>
      <c r="F96" s="189"/>
      <c r="G96" s="189"/>
      <c r="H96" s="189"/>
      <c r="I96" s="189"/>
      <c r="J96" s="189">
        <v>1000</v>
      </c>
      <c r="K96" s="257">
        <v>1000</v>
      </c>
      <c r="L96" s="194"/>
    </row>
    <row r="97" spans="1:12" s="191" customFormat="1" ht="58.5" customHeight="1">
      <c r="A97" s="192"/>
      <c r="B97" s="193" t="s">
        <v>140</v>
      </c>
      <c r="C97" s="189">
        <v>1500</v>
      </c>
      <c r="D97" s="189">
        <v>1500</v>
      </c>
      <c r="E97" s="189">
        <v>1500</v>
      </c>
      <c r="F97" s="189"/>
      <c r="G97" s="189"/>
      <c r="H97" s="189"/>
      <c r="I97" s="189"/>
      <c r="J97" s="189">
        <v>1500</v>
      </c>
      <c r="K97" s="257">
        <v>1500</v>
      </c>
      <c r="L97" s="194"/>
    </row>
    <row r="98" spans="1:12" s="191" customFormat="1" ht="65.25" customHeight="1">
      <c r="A98" s="192"/>
      <c r="B98" s="193" t="s">
        <v>179</v>
      </c>
      <c r="C98" s="189">
        <v>1500</v>
      </c>
      <c r="D98" s="189">
        <v>1500</v>
      </c>
      <c r="E98" s="189">
        <v>1500</v>
      </c>
      <c r="F98" s="189"/>
      <c r="G98" s="189"/>
      <c r="H98" s="189"/>
      <c r="I98" s="189"/>
      <c r="J98" s="189">
        <v>1500</v>
      </c>
      <c r="K98" s="257">
        <v>1500</v>
      </c>
      <c r="L98" s="194"/>
    </row>
    <row r="99" spans="1:12" s="191" customFormat="1" ht="70.5" customHeight="1">
      <c r="A99" s="192"/>
      <c r="B99" s="313" t="s">
        <v>180</v>
      </c>
      <c r="C99" s="314">
        <v>5000</v>
      </c>
      <c r="D99" s="314">
        <v>5000</v>
      </c>
      <c r="E99" s="314">
        <v>5000</v>
      </c>
      <c r="F99" s="314"/>
      <c r="G99" s="314"/>
      <c r="H99" s="314"/>
      <c r="I99" s="314"/>
      <c r="J99" s="314">
        <v>5000</v>
      </c>
      <c r="K99" s="315">
        <v>5000</v>
      </c>
      <c r="L99" s="316"/>
    </row>
    <row r="100" spans="1:12" s="138" customFormat="1" ht="69.75" customHeight="1">
      <c r="A100" s="144"/>
      <c r="B100" s="172" t="s">
        <v>181</v>
      </c>
      <c r="C100" s="146">
        <v>2000</v>
      </c>
      <c r="D100" s="146">
        <v>2000</v>
      </c>
      <c r="E100" s="146">
        <v>2000</v>
      </c>
      <c r="F100" s="146"/>
      <c r="G100" s="146"/>
      <c r="H100" s="146"/>
      <c r="I100" s="146"/>
      <c r="J100" s="146">
        <v>2000</v>
      </c>
      <c r="K100" s="146">
        <v>2000</v>
      </c>
      <c r="L100" s="169"/>
    </row>
    <row r="101" spans="1:12" s="138" customFormat="1" ht="60" customHeight="1">
      <c r="A101" s="144"/>
      <c r="B101" s="311" t="s">
        <v>171</v>
      </c>
      <c r="C101" s="146">
        <v>26088</v>
      </c>
      <c r="D101" s="146">
        <v>2000</v>
      </c>
      <c r="E101" s="146">
        <v>2000</v>
      </c>
      <c r="F101" s="146"/>
      <c r="G101" s="146"/>
      <c r="H101" s="146"/>
      <c r="I101" s="146"/>
      <c r="J101" s="146">
        <v>2000</v>
      </c>
      <c r="K101" s="146">
        <v>2000</v>
      </c>
      <c r="L101" s="169"/>
    </row>
    <row r="102" spans="1:12" s="138" customFormat="1" ht="57" customHeight="1">
      <c r="A102" s="144"/>
      <c r="B102" s="311" t="s">
        <v>172</v>
      </c>
      <c r="C102" s="146">
        <v>42282</v>
      </c>
      <c r="D102" s="146">
        <v>2000</v>
      </c>
      <c r="E102" s="146">
        <v>2000</v>
      </c>
      <c r="F102" s="146"/>
      <c r="G102" s="146"/>
      <c r="H102" s="146"/>
      <c r="I102" s="146"/>
      <c r="J102" s="146">
        <v>2000</v>
      </c>
      <c r="K102" s="146">
        <v>2000</v>
      </c>
      <c r="L102" s="169"/>
    </row>
    <row r="103" spans="1:12" s="138" customFormat="1" ht="48.75" customHeight="1">
      <c r="A103" s="144"/>
      <c r="B103" s="311" t="s">
        <v>173</v>
      </c>
      <c r="C103" s="146">
        <v>42840</v>
      </c>
      <c r="D103" s="146">
        <v>2000</v>
      </c>
      <c r="E103" s="146">
        <v>2000</v>
      </c>
      <c r="F103" s="146"/>
      <c r="G103" s="146"/>
      <c r="H103" s="146"/>
      <c r="I103" s="146"/>
      <c r="J103" s="146">
        <v>2000</v>
      </c>
      <c r="K103" s="146">
        <v>2000</v>
      </c>
      <c r="L103" s="169"/>
    </row>
    <row r="104" spans="1:12" s="50" customFormat="1" ht="17.25" customHeight="1">
      <c r="A104" s="65" t="s">
        <v>89</v>
      </c>
      <c r="B104" s="165"/>
      <c r="C104" s="166">
        <f>C105+C107</f>
        <v>42000</v>
      </c>
      <c r="D104" s="166">
        <f aca="true" t="shared" si="14" ref="D104:K104">D105+D107</f>
        <v>42000</v>
      </c>
      <c r="E104" s="166">
        <f t="shared" si="14"/>
        <v>42000</v>
      </c>
      <c r="F104" s="166">
        <f t="shared" si="14"/>
        <v>0</v>
      </c>
      <c r="G104" s="166">
        <f t="shared" si="14"/>
        <v>0</v>
      </c>
      <c r="H104" s="166">
        <f t="shared" si="14"/>
        <v>0</v>
      </c>
      <c r="I104" s="166">
        <f t="shared" si="14"/>
        <v>0</v>
      </c>
      <c r="J104" s="166">
        <f t="shared" si="14"/>
        <v>42000</v>
      </c>
      <c r="K104" s="259">
        <f t="shared" si="14"/>
        <v>42000</v>
      </c>
      <c r="L104" s="167"/>
    </row>
    <row r="105" spans="1:12" s="50" customFormat="1" ht="17.25" customHeight="1">
      <c r="A105" s="163" t="s">
        <v>104</v>
      </c>
      <c r="B105" s="164"/>
      <c r="C105" s="170">
        <f>C106</f>
        <v>40000</v>
      </c>
      <c r="D105" s="170">
        <f aca="true" t="shared" si="15" ref="D105:K105">D106</f>
        <v>40000</v>
      </c>
      <c r="E105" s="170">
        <f t="shared" si="15"/>
        <v>40000</v>
      </c>
      <c r="F105" s="170">
        <f t="shared" si="15"/>
        <v>0</v>
      </c>
      <c r="G105" s="170">
        <f t="shared" si="15"/>
        <v>0</v>
      </c>
      <c r="H105" s="170">
        <f t="shared" si="15"/>
        <v>0</v>
      </c>
      <c r="I105" s="170">
        <f t="shared" si="15"/>
        <v>0</v>
      </c>
      <c r="J105" s="170">
        <f t="shared" si="15"/>
        <v>40000</v>
      </c>
      <c r="K105" s="260">
        <f t="shared" si="15"/>
        <v>40000</v>
      </c>
      <c r="L105" s="94"/>
    </row>
    <row r="106" spans="1:12" s="138" customFormat="1" ht="28.5" customHeight="1">
      <c r="A106" s="157"/>
      <c r="B106" s="145" t="s">
        <v>117</v>
      </c>
      <c r="C106" s="168">
        <v>40000</v>
      </c>
      <c r="D106" s="168">
        <v>40000</v>
      </c>
      <c r="E106" s="168">
        <v>40000</v>
      </c>
      <c r="F106" s="147"/>
      <c r="G106" s="147"/>
      <c r="H106" s="147"/>
      <c r="I106" s="147"/>
      <c r="J106" s="168">
        <v>40000</v>
      </c>
      <c r="K106" s="261">
        <v>40000</v>
      </c>
      <c r="L106" s="169"/>
    </row>
    <row r="107" spans="1:12" s="50" customFormat="1" ht="17.25" customHeight="1">
      <c r="A107" s="60" t="s">
        <v>52</v>
      </c>
      <c r="B107" s="171" t="s">
        <v>53</v>
      </c>
      <c r="C107" s="156">
        <f>C109+C108</f>
        <v>2000</v>
      </c>
      <c r="D107" s="156">
        <f aca="true" t="shared" si="16" ref="D107:K107">D109+D108</f>
        <v>2000</v>
      </c>
      <c r="E107" s="156">
        <f t="shared" si="16"/>
        <v>2000</v>
      </c>
      <c r="F107" s="156">
        <f t="shared" si="16"/>
        <v>0</v>
      </c>
      <c r="G107" s="156">
        <f t="shared" si="16"/>
        <v>0</v>
      </c>
      <c r="H107" s="156">
        <f t="shared" si="16"/>
        <v>0</v>
      </c>
      <c r="I107" s="156">
        <f t="shared" si="16"/>
        <v>0</v>
      </c>
      <c r="J107" s="156">
        <f t="shared" si="16"/>
        <v>2000</v>
      </c>
      <c r="K107" s="262">
        <f t="shared" si="16"/>
        <v>2000</v>
      </c>
      <c r="L107" s="75"/>
    </row>
    <row r="108" spans="1:12" s="50" customFormat="1" ht="27.75" customHeight="1">
      <c r="A108" s="175"/>
      <c r="B108" s="63" t="s">
        <v>106</v>
      </c>
      <c r="C108" s="88">
        <v>1000</v>
      </c>
      <c r="D108" s="88">
        <v>1000</v>
      </c>
      <c r="E108" s="88">
        <v>1000</v>
      </c>
      <c r="F108" s="78"/>
      <c r="G108" s="78"/>
      <c r="H108" s="78"/>
      <c r="I108" s="78"/>
      <c r="J108" s="88">
        <v>1000</v>
      </c>
      <c r="K108" s="2">
        <v>1000</v>
      </c>
      <c r="L108" s="75"/>
    </row>
    <row r="109" spans="1:12" s="50" customFormat="1" ht="29.25" customHeight="1">
      <c r="A109" s="70"/>
      <c r="B109" s="63" t="s">
        <v>107</v>
      </c>
      <c r="C109" s="88">
        <v>1000</v>
      </c>
      <c r="D109" s="88">
        <v>1000</v>
      </c>
      <c r="E109" s="88">
        <v>1000</v>
      </c>
      <c r="F109" s="78"/>
      <c r="G109" s="78"/>
      <c r="H109" s="78"/>
      <c r="I109" s="78"/>
      <c r="J109" s="88">
        <v>1000</v>
      </c>
      <c r="K109" s="2">
        <v>1000</v>
      </c>
      <c r="L109" s="75"/>
    </row>
    <row r="110" spans="1:12" s="50" customFormat="1" ht="23.25" customHeight="1">
      <c r="A110" s="71" t="s">
        <v>60</v>
      </c>
      <c r="B110" s="96"/>
      <c r="C110" s="83">
        <f>C113+C114</f>
        <v>150000</v>
      </c>
      <c r="D110" s="83">
        <f>D113+D114</f>
        <v>150000</v>
      </c>
      <c r="E110" s="83">
        <f>E113+E114</f>
        <v>150000</v>
      </c>
      <c r="F110" s="83"/>
      <c r="G110" s="83"/>
      <c r="H110" s="83"/>
      <c r="I110" s="83"/>
      <c r="J110" s="83">
        <f>J113+J114</f>
        <v>150000</v>
      </c>
      <c r="K110" s="97">
        <f>K113+K114</f>
        <v>150000</v>
      </c>
      <c r="L110" s="3"/>
    </row>
    <row r="111" spans="1:12" s="50" customFormat="1" ht="15" customHeight="1">
      <c r="A111" s="30" t="s">
        <v>59</v>
      </c>
      <c r="B111" s="32" t="s">
        <v>48</v>
      </c>
      <c r="C111" s="84">
        <v>0</v>
      </c>
      <c r="D111" s="84">
        <v>0</v>
      </c>
      <c r="E111" s="84">
        <v>0</v>
      </c>
      <c r="F111" s="84"/>
      <c r="G111" s="84"/>
      <c r="H111" s="84"/>
      <c r="I111" s="84"/>
      <c r="J111" s="84">
        <v>0</v>
      </c>
      <c r="K111" s="98">
        <v>0</v>
      </c>
      <c r="L111" s="80"/>
    </row>
    <row r="112" spans="1:12" s="36" customFormat="1" ht="15" customHeight="1">
      <c r="A112" s="95" t="s">
        <v>52</v>
      </c>
      <c r="B112" s="89" t="s">
        <v>53</v>
      </c>
      <c r="C112" s="84">
        <f>C113+C114</f>
        <v>150000</v>
      </c>
      <c r="D112" s="84">
        <f>D113+D114</f>
        <v>150000</v>
      </c>
      <c r="E112" s="84">
        <f>E113+E114</f>
        <v>150000</v>
      </c>
      <c r="F112" s="46"/>
      <c r="G112" s="46"/>
      <c r="H112" s="46"/>
      <c r="I112" s="46"/>
      <c r="J112" s="99">
        <f>J113+J114</f>
        <v>150000</v>
      </c>
      <c r="K112" s="100">
        <f>K113+K114</f>
        <v>150000</v>
      </c>
      <c r="L112" s="80"/>
    </row>
    <row r="113" spans="1:12" s="138" customFormat="1" ht="55.5" customHeight="1">
      <c r="A113" s="199"/>
      <c r="B113" s="200" t="s">
        <v>101</v>
      </c>
      <c r="C113" s="152">
        <v>138000</v>
      </c>
      <c r="D113" s="152">
        <v>138000</v>
      </c>
      <c r="E113" s="152">
        <v>138000</v>
      </c>
      <c r="F113" s="180"/>
      <c r="G113" s="180"/>
      <c r="H113" s="180"/>
      <c r="I113" s="180"/>
      <c r="J113" s="152">
        <v>138000</v>
      </c>
      <c r="K113" s="243">
        <v>138000</v>
      </c>
      <c r="L113" s="148"/>
    </row>
    <row r="114" spans="1:12" s="138" customFormat="1" ht="27.75" customHeight="1">
      <c r="A114" s="201"/>
      <c r="B114" s="200" t="s">
        <v>69</v>
      </c>
      <c r="C114" s="152">
        <v>12000</v>
      </c>
      <c r="D114" s="152">
        <v>12000</v>
      </c>
      <c r="E114" s="152">
        <v>12000</v>
      </c>
      <c r="F114" s="180"/>
      <c r="G114" s="180"/>
      <c r="H114" s="180"/>
      <c r="I114" s="180"/>
      <c r="J114" s="152">
        <v>12000</v>
      </c>
      <c r="K114" s="243">
        <v>12000</v>
      </c>
      <c r="L114" s="184"/>
    </row>
    <row r="115" spans="1:12" s="50" customFormat="1" ht="15" customHeight="1">
      <c r="A115" s="101" t="s">
        <v>61</v>
      </c>
      <c r="B115" s="102"/>
      <c r="C115" s="37">
        <f aca="true" t="shared" si="17" ref="C115:L115">C116+C119+C123</f>
        <v>9699790</v>
      </c>
      <c r="D115" s="37">
        <f t="shared" si="17"/>
        <v>4243900</v>
      </c>
      <c r="E115" s="37">
        <f t="shared" si="17"/>
        <v>4243900</v>
      </c>
      <c r="F115" s="37">
        <f t="shared" si="17"/>
        <v>0</v>
      </c>
      <c r="G115" s="37">
        <f t="shared" si="17"/>
        <v>0</v>
      </c>
      <c r="H115" s="37">
        <f t="shared" si="17"/>
        <v>0</v>
      </c>
      <c r="I115" s="37">
        <f t="shared" si="17"/>
        <v>0</v>
      </c>
      <c r="J115" s="37">
        <f t="shared" si="17"/>
        <v>4243900</v>
      </c>
      <c r="K115" s="233">
        <f t="shared" si="17"/>
        <v>4243900</v>
      </c>
      <c r="L115" s="283">
        <f t="shared" si="17"/>
        <v>0</v>
      </c>
    </row>
    <row r="116" spans="1:12" s="50" customFormat="1" ht="21.75" customHeight="1">
      <c r="A116" s="58" t="s">
        <v>59</v>
      </c>
      <c r="B116" s="31" t="s">
        <v>56</v>
      </c>
      <c r="C116" s="38">
        <f>C117+C118</f>
        <v>1400000</v>
      </c>
      <c r="D116" s="38">
        <f aca="true" t="shared" si="18" ref="D116:L116">D117+D118</f>
        <v>1400000</v>
      </c>
      <c r="E116" s="38">
        <f t="shared" si="18"/>
        <v>1400000</v>
      </c>
      <c r="F116" s="38">
        <f t="shared" si="18"/>
        <v>0</v>
      </c>
      <c r="G116" s="38">
        <f t="shared" si="18"/>
        <v>0</v>
      </c>
      <c r="H116" s="38">
        <f t="shared" si="18"/>
        <v>0</v>
      </c>
      <c r="I116" s="38">
        <f t="shared" si="18"/>
        <v>0</v>
      </c>
      <c r="J116" s="38">
        <f t="shared" si="18"/>
        <v>1400000</v>
      </c>
      <c r="K116" s="234">
        <f t="shared" si="18"/>
        <v>1400000</v>
      </c>
      <c r="L116" s="68">
        <f t="shared" si="18"/>
        <v>0</v>
      </c>
    </row>
    <row r="117" spans="1:12" s="215" customFormat="1" ht="54.75" customHeight="1">
      <c r="A117" s="212"/>
      <c r="B117" s="213" t="s">
        <v>131</v>
      </c>
      <c r="C117" s="76">
        <v>1300000</v>
      </c>
      <c r="D117" s="76">
        <v>1300000</v>
      </c>
      <c r="E117" s="76">
        <v>1300000</v>
      </c>
      <c r="F117" s="214"/>
      <c r="G117" s="214"/>
      <c r="H117" s="214"/>
      <c r="I117" s="214"/>
      <c r="J117" s="76">
        <v>1300000</v>
      </c>
      <c r="K117" s="263">
        <v>1300000</v>
      </c>
      <c r="L117" s="293"/>
    </row>
    <row r="118" spans="1:12" s="36" customFormat="1" ht="26.25" customHeight="1">
      <c r="A118" s="14"/>
      <c r="B118" s="104" t="s">
        <v>78</v>
      </c>
      <c r="C118" s="105">
        <v>100000</v>
      </c>
      <c r="D118" s="105">
        <v>100000</v>
      </c>
      <c r="E118" s="105">
        <v>100000</v>
      </c>
      <c r="F118" s="105"/>
      <c r="G118" s="105"/>
      <c r="H118" s="105"/>
      <c r="I118" s="105"/>
      <c r="J118" s="105">
        <v>100000</v>
      </c>
      <c r="K118" s="264">
        <v>100000</v>
      </c>
      <c r="L118" s="294"/>
    </row>
    <row r="119" spans="1:12" s="36" customFormat="1" ht="16.5" customHeight="1">
      <c r="A119" s="106" t="s">
        <v>50</v>
      </c>
      <c r="B119" s="142" t="s">
        <v>62</v>
      </c>
      <c r="C119" s="143">
        <f>C122+C121+C120</f>
        <v>7989120</v>
      </c>
      <c r="D119" s="143">
        <f aca="true" t="shared" si="19" ref="D119:L119">D122+D121+D120</f>
        <v>2566000</v>
      </c>
      <c r="E119" s="143">
        <f t="shared" si="19"/>
        <v>2566000</v>
      </c>
      <c r="F119" s="143">
        <f t="shared" si="19"/>
        <v>0</v>
      </c>
      <c r="G119" s="143">
        <f t="shared" si="19"/>
        <v>0</v>
      </c>
      <c r="H119" s="143">
        <f t="shared" si="19"/>
        <v>0</v>
      </c>
      <c r="I119" s="143">
        <f t="shared" si="19"/>
        <v>0</v>
      </c>
      <c r="J119" s="143">
        <f t="shared" si="19"/>
        <v>2566000</v>
      </c>
      <c r="K119" s="265">
        <f t="shared" si="19"/>
        <v>2566000</v>
      </c>
      <c r="L119" s="79">
        <f t="shared" si="19"/>
        <v>0</v>
      </c>
    </row>
    <row r="120" spans="1:12" s="36" customFormat="1" ht="58.5" customHeight="1">
      <c r="A120" s="91"/>
      <c r="B120" s="174" t="s">
        <v>108</v>
      </c>
      <c r="C120" s="76">
        <v>1330000</v>
      </c>
      <c r="D120" s="76">
        <v>1330000</v>
      </c>
      <c r="E120" s="76">
        <v>1330000</v>
      </c>
      <c r="F120" s="43"/>
      <c r="G120" s="43"/>
      <c r="H120" s="43"/>
      <c r="I120" s="43"/>
      <c r="J120" s="76">
        <v>1330000</v>
      </c>
      <c r="K120" s="263">
        <v>1330000</v>
      </c>
      <c r="L120" s="92"/>
    </row>
    <row r="121" spans="1:12" s="149" customFormat="1" ht="129" customHeight="1">
      <c r="A121" s="144"/>
      <c r="B121" s="140" t="s">
        <v>135</v>
      </c>
      <c r="C121" s="202">
        <v>1184500</v>
      </c>
      <c r="D121" s="202">
        <v>136000</v>
      </c>
      <c r="E121" s="202">
        <v>136000</v>
      </c>
      <c r="F121" s="147"/>
      <c r="G121" s="147"/>
      <c r="H121" s="147"/>
      <c r="I121" s="147"/>
      <c r="J121" s="203">
        <v>136000</v>
      </c>
      <c r="K121" s="266">
        <v>136000</v>
      </c>
      <c r="L121" s="148"/>
    </row>
    <row r="122" spans="1:12" s="149" customFormat="1" ht="44.25" customHeight="1">
      <c r="A122" s="204"/>
      <c r="B122" s="205" t="s">
        <v>136</v>
      </c>
      <c r="C122" s="135">
        <f>5414620+60000</f>
        <v>5474620</v>
      </c>
      <c r="D122" s="136">
        <v>1100000</v>
      </c>
      <c r="E122" s="136">
        <v>1100000</v>
      </c>
      <c r="F122" s="158"/>
      <c r="G122" s="158"/>
      <c r="H122" s="158"/>
      <c r="I122" s="158"/>
      <c r="J122" s="136">
        <v>1100000</v>
      </c>
      <c r="K122" s="254">
        <v>1100000</v>
      </c>
      <c r="L122" s="148"/>
    </row>
    <row r="123" spans="1:12" s="50" customFormat="1" ht="13.5" customHeight="1">
      <c r="A123" s="95" t="s">
        <v>52</v>
      </c>
      <c r="B123" s="32" t="s">
        <v>53</v>
      </c>
      <c r="C123" s="84">
        <f>C124+C125+C126+C127+C128+C129+C130+C131+C132+C133+C134+C135+C136+C137+C138</f>
        <v>310670</v>
      </c>
      <c r="D123" s="84">
        <f aca="true" t="shared" si="20" ref="D123:L123">D124+D125+D126+D127+D128+D129+D130+D131+D132+D133+D134+D135+D136+D137+D138</f>
        <v>277900</v>
      </c>
      <c r="E123" s="84">
        <f t="shared" si="20"/>
        <v>277900</v>
      </c>
      <c r="F123" s="84">
        <f t="shared" si="20"/>
        <v>0</v>
      </c>
      <c r="G123" s="84">
        <f t="shared" si="20"/>
        <v>0</v>
      </c>
      <c r="H123" s="84">
        <f t="shared" si="20"/>
        <v>0</v>
      </c>
      <c r="I123" s="84">
        <f t="shared" si="20"/>
        <v>0</v>
      </c>
      <c r="J123" s="84">
        <f t="shared" si="20"/>
        <v>277900</v>
      </c>
      <c r="K123" s="98">
        <f t="shared" si="20"/>
        <v>277900</v>
      </c>
      <c r="L123" s="79">
        <f t="shared" si="20"/>
        <v>0</v>
      </c>
    </row>
    <row r="124" spans="1:12" s="50" customFormat="1" ht="36.75" customHeight="1">
      <c r="A124" s="209"/>
      <c r="B124" s="210" t="s">
        <v>105</v>
      </c>
      <c r="C124" s="211">
        <v>80000</v>
      </c>
      <c r="D124" s="211">
        <v>80000</v>
      </c>
      <c r="E124" s="211">
        <v>80000</v>
      </c>
      <c r="F124" s="211"/>
      <c r="G124" s="211"/>
      <c r="H124" s="211"/>
      <c r="I124" s="211"/>
      <c r="J124" s="211">
        <v>80000</v>
      </c>
      <c r="K124" s="267">
        <v>80000</v>
      </c>
      <c r="L124" s="293"/>
    </row>
    <row r="125" spans="1:12" s="50" customFormat="1" ht="42" customHeight="1">
      <c r="A125" s="39"/>
      <c r="B125" s="108" t="s">
        <v>71</v>
      </c>
      <c r="C125" s="87">
        <v>11500</v>
      </c>
      <c r="D125" s="76">
        <v>8000</v>
      </c>
      <c r="E125" s="76">
        <v>8000</v>
      </c>
      <c r="F125" s="43"/>
      <c r="G125" s="43"/>
      <c r="H125" s="43"/>
      <c r="I125" s="43"/>
      <c r="J125" s="76">
        <v>8000</v>
      </c>
      <c r="K125" s="263">
        <v>8000</v>
      </c>
      <c r="L125" s="92"/>
    </row>
    <row r="126" spans="1:12" ht="48" customHeight="1">
      <c r="A126" s="85"/>
      <c r="B126" s="103" t="s">
        <v>70</v>
      </c>
      <c r="C126" s="109">
        <v>39270</v>
      </c>
      <c r="D126" s="110">
        <v>10000</v>
      </c>
      <c r="E126" s="110">
        <v>10000</v>
      </c>
      <c r="F126" s="53"/>
      <c r="G126" s="53"/>
      <c r="H126" s="53"/>
      <c r="I126" s="53"/>
      <c r="J126" s="110">
        <v>10000</v>
      </c>
      <c r="K126" s="268">
        <v>10000</v>
      </c>
      <c r="L126" s="92"/>
    </row>
    <row r="127" spans="1:12" ht="36" customHeight="1">
      <c r="A127" s="85"/>
      <c r="B127" s="103" t="s">
        <v>95</v>
      </c>
      <c r="C127" s="109">
        <v>60000</v>
      </c>
      <c r="D127" s="110">
        <v>60000</v>
      </c>
      <c r="E127" s="110">
        <v>60000</v>
      </c>
      <c r="F127" s="53"/>
      <c r="G127" s="53"/>
      <c r="H127" s="53"/>
      <c r="I127" s="53"/>
      <c r="J127" s="110">
        <v>60000</v>
      </c>
      <c r="K127" s="268">
        <v>60000</v>
      </c>
      <c r="L127" s="92"/>
    </row>
    <row r="128" spans="1:12" ht="48" customHeight="1">
      <c r="A128" s="85"/>
      <c r="B128" s="103" t="s">
        <v>137</v>
      </c>
      <c r="C128" s="109">
        <v>65000</v>
      </c>
      <c r="D128" s="110">
        <v>65000</v>
      </c>
      <c r="E128" s="110">
        <v>65000</v>
      </c>
      <c r="F128" s="53"/>
      <c r="G128" s="53"/>
      <c r="H128" s="53"/>
      <c r="I128" s="53"/>
      <c r="J128" s="110">
        <v>65000</v>
      </c>
      <c r="K128" s="268">
        <v>65000</v>
      </c>
      <c r="L128" s="92"/>
    </row>
    <row r="129" spans="1:12" s="50" customFormat="1" ht="47.25" customHeight="1">
      <c r="A129" s="85"/>
      <c r="B129" s="103" t="s">
        <v>72</v>
      </c>
      <c r="C129" s="109">
        <v>17900</v>
      </c>
      <c r="D129" s="110">
        <v>17900</v>
      </c>
      <c r="E129" s="110">
        <v>17900</v>
      </c>
      <c r="F129" s="53"/>
      <c r="G129" s="53"/>
      <c r="H129" s="53"/>
      <c r="I129" s="53"/>
      <c r="J129" s="110">
        <v>17900</v>
      </c>
      <c r="K129" s="268">
        <v>17900</v>
      </c>
      <c r="L129" s="92"/>
    </row>
    <row r="130" spans="1:12" s="138" customFormat="1" ht="50.25" customHeight="1">
      <c r="A130" s="176"/>
      <c r="B130" s="177" t="s">
        <v>132</v>
      </c>
      <c r="C130" s="154">
        <v>6000</v>
      </c>
      <c r="D130" s="178">
        <v>6000</v>
      </c>
      <c r="E130" s="178">
        <v>6000</v>
      </c>
      <c r="F130" s="178"/>
      <c r="G130" s="178"/>
      <c r="H130" s="178"/>
      <c r="I130" s="178"/>
      <c r="J130" s="178">
        <v>6000</v>
      </c>
      <c r="K130" s="269">
        <v>6000</v>
      </c>
      <c r="L130" s="184"/>
    </row>
    <row r="131" spans="1:12" s="138" customFormat="1" ht="51" customHeight="1">
      <c r="A131" s="176"/>
      <c r="B131" s="177" t="s">
        <v>133</v>
      </c>
      <c r="C131" s="154">
        <v>6000</v>
      </c>
      <c r="D131" s="178">
        <v>6000</v>
      </c>
      <c r="E131" s="178">
        <v>6000</v>
      </c>
      <c r="F131" s="178"/>
      <c r="G131" s="178"/>
      <c r="H131" s="178"/>
      <c r="I131" s="178"/>
      <c r="J131" s="178">
        <v>6000</v>
      </c>
      <c r="K131" s="269">
        <v>6000</v>
      </c>
      <c r="L131" s="184"/>
    </row>
    <row r="132" spans="1:12" s="149" customFormat="1" ht="46.5" customHeight="1">
      <c r="A132" s="179"/>
      <c r="B132" s="177" t="s">
        <v>134</v>
      </c>
      <c r="C132" s="180">
        <v>3000</v>
      </c>
      <c r="D132" s="180">
        <v>3000</v>
      </c>
      <c r="E132" s="180">
        <v>3000</v>
      </c>
      <c r="F132" s="181"/>
      <c r="G132" s="181"/>
      <c r="H132" s="181"/>
      <c r="I132" s="181"/>
      <c r="J132" s="180">
        <v>3000</v>
      </c>
      <c r="K132" s="244">
        <v>3000</v>
      </c>
      <c r="L132" s="148"/>
    </row>
    <row r="133" spans="1:12" s="36" customFormat="1" ht="34.5" customHeight="1">
      <c r="A133" s="32"/>
      <c r="B133" s="104" t="s">
        <v>84</v>
      </c>
      <c r="C133" s="86">
        <v>3000</v>
      </c>
      <c r="D133" s="86">
        <v>3000</v>
      </c>
      <c r="E133" s="86">
        <v>3000</v>
      </c>
      <c r="F133" s="46"/>
      <c r="G133" s="46"/>
      <c r="H133" s="46"/>
      <c r="I133" s="46"/>
      <c r="J133" s="86">
        <v>3000</v>
      </c>
      <c r="K133" s="270">
        <v>3000</v>
      </c>
      <c r="L133" s="80"/>
    </row>
    <row r="134" spans="1:12" s="36" customFormat="1" ht="30" customHeight="1">
      <c r="A134" s="32"/>
      <c r="B134" s="104" t="s">
        <v>85</v>
      </c>
      <c r="C134" s="86">
        <v>3000</v>
      </c>
      <c r="D134" s="86">
        <v>3000</v>
      </c>
      <c r="E134" s="86">
        <v>3000</v>
      </c>
      <c r="F134" s="46"/>
      <c r="G134" s="46"/>
      <c r="H134" s="46"/>
      <c r="I134" s="46"/>
      <c r="J134" s="86">
        <v>3000</v>
      </c>
      <c r="K134" s="270">
        <v>3000</v>
      </c>
      <c r="L134" s="80"/>
    </row>
    <row r="135" spans="1:12" s="36" customFormat="1" ht="51.75" customHeight="1">
      <c r="A135" s="32"/>
      <c r="B135" s="103" t="s">
        <v>109</v>
      </c>
      <c r="C135" s="86">
        <v>0</v>
      </c>
      <c r="D135" s="86">
        <v>0</v>
      </c>
      <c r="E135" s="86">
        <v>0</v>
      </c>
      <c r="F135" s="46"/>
      <c r="G135" s="46"/>
      <c r="H135" s="46"/>
      <c r="I135" s="46"/>
      <c r="J135" s="86">
        <v>0</v>
      </c>
      <c r="K135" s="270">
        <v>0</v>
      </c>
      <c r="L135" s="80"/>
    </row>
    <row r="136" spans="1:12" s="36" customFormat="1" ht="45.75" customHeight="1">
      <c r="A136" s="32"/>
      <c r="B136" s="320" t="s">
        <v>110</v>
      </c>
      <c r="C136" s="86">
        <v>6000</v>
      </c>
      <c r="D136" s="86">
        <v>6000</v>
      </c>
      <c r="E136" s="86">
        <v>6000</v>
      </c>
      <c r="F136" s="46"/>
      <c r="G136" s="46"/>
      <c r="H136" s="46"/>
      <c r="I136" s="46"/>
      <c r="J136" s="86">
        <v>6000</v>
      </c>
      <c r="K136" s="270">
        <v>6000</v>
      </c>
      <c r="L136" s="80"/>
    </row>
    <row r="137" spans="1:12" s="36" customFormat="1" ht="45.75" customHeight="1">
      <c r="A137" s="319"/>
      <c r="B137" s="321" t="s">
        <v>174</v>
      </c>
      <c r="C137" s="41">
        <v>8000</v>
      </c>
      <c r="D137" s="86">
        <v>8000</v>
      </c>
      <c r="E137" s="86">
        <v>8000</v>
      </c>
      <c r="F137" s="46"/>
      <c r="G137" s="46"/>
      <c r="H137" s="46"/>
      <c r="I137" s="46"/>
      <c r="J137" s="86">
        <v>8000</v>
      </c>
      <c r="K137" s="270">
        <v>8000</v>
      </c>
      <c r="L137" s="80"/>
    </row>
    <row r="138" spans="1:12" s="36" customFormat="1" ht="37.5" customHeight="1">
      <c r="A138" s="32"/>
      <c r="B138" s="104" t="s">
        <v>79</v>
      </c>
      <c r="C138" s="105">
        <v>2000</v>
      </c>
      <c r="D138" s="105">
        <v>2000</v>
      </c>
      <c r="E138" s="105">
        <v>2000</v>
      </c>
      <c r="F138" s="46"/>
      <c r="G138" s="46"/>
      <c r="H138" s="46"/>
      <c r="I138" s="46"/>
      <c r="J138" s="105">
        <v>2000</v>
      </c>
      <c r="K138" s="264">
        <v>2000</v>
      </c>
      <c r="L138" s="80"/>
    </row>
    <row r="139" spans="1:12" s="36" customFormat="1" ht="26.25" customHeight="1">
      <c r="A139" s="111" t="s">
        <v>63</v>
      </c>
      <c r="B139" s="112"/>
      <c r="C139" s="113">
        <f>C140+C143+C146</f>
        <v>104079388</v>
      </c>
      <c r="D139" s="113">
        <f>D140+D143+D146</f>
        <v>5366000</v>
      </c>
      <c r="E139" s="113">
        <f>E140+E143+E146</f>
        <v>5366000</v>
      </c>
      <c r="F139" s="113">
        <f>F140+F146</f>
        <v>0</v>
      </c>
      <c r="G139" s="113">
        <f>G140+G146</f>
        <v>0</v>
      </c>
      <c r="H139" s="113">
        <f>H140+H146</f>
        <v>0</v>
      </c>
      <c r="I139" s="113">
        <f>I140+I146</f>
        <v>0</v>
      </c>
      <c r="J139" s="113">
        <f>J140+J143+J146</f>
        <v>5366000</v>
      </c>
      <c r="K139" s="271">
        <f>K140+K143+K146</f>
        <v>366000</v>
      </c>
      <c r="L139" s="295">
        <f>L140+L146</f>
        <v>5000000</v>
      </c>
    </row>
    <row r="140" spans="1:12" s="36" customFormat="1" ht="15.75" customHeight="1">
      <c r="A140" s="34" t="s">
        <v>50</v>
      </c>
      <c r="B140" s="34" t="s">
        <v>62</v>
      </c>
      <c r="C140" s="49">
        <f>C142+C141</f>
        <v>103771388</v>
      </c>
      <c r="D140" s="49">
        <f aca="true" t="shared" si="21" ref="D140:L140">D142+D141</f>
        <v>5198000</v>
      </c>
      <c r="E140" s="49">
        <f t="shared" si="21"/>
        <v>5198000</v>
      </c>
      <c r="F140" s="49">
        <f t="shared" si="21"/>
        <v>0</v>
      </c>
      <c r="G140" s="49">
        <f t="shared" si="21"/>
        <v>0</v>
      </c>
      <c r="H140" s="49">
        <f t="shared" si="21"/>
        <v>0</v>
      </c>
      <c r="I140" s="49">
        <f t="shared" si="21"/>
        <v>0</v>
      </c>
      <c r="J140" s="49">
        <f t="shared" si="21"/>
        <v>5198000</v>
      </c>
      <c r="K140" s="272">
        <f t="shared" si="21"/>
        <v>198000</v>
      </c>
      <c r="L140" s="79">
        <f t="shared" si="21"/>
        <v>5000000</v>
      </c>
    </row>
    <row r="141" spans="1:12" s="149" customFormat="1" ht="60" customHeight="1">
      <c r="A141" s="169"/>
      <c r="B141" s="206" t="s">
        <v>87</v>
      </c>
      <c r="C141" s="146">
        <v>98000</v>
      </c>
      <c r="D141" s="146">
        <v>98000</v>
      </c>
      <c r="E141" s="146">
        <v>98000</v>
      </c>
      <c r="F141" s="146"/>
      <c r="G141" s="146"/>
      <c r="H141" s="146"/>
      <c r="I141" s="146"/>
      <c r="J141" s="183">
        <v>98000</v>
      </c>
      <c r="K141" s="241">
        <v>98000</v>
      </c>
      <c r="L141" s="184"/>
    </row>
    <row r="142" spans="1:12" s="149" customFormat="1" ht="49.5" customHeight="1">
      <c r="A142" s="144"/>
      <c r="B142" s="145" t="s">
        <v>64</v>
      </c>
      <c r="C142" s="146">
        <v>103673388</v>
      </c>
      <c r="D142" s="146">
        <v>5100000</v>
      </c>
      <c r="E142" s="146">
        <v>5100000</v>
      </c>
      <c r="F142" s="147"/>
      <c r="G142" s="147"/>
      <c r="H142" s="147"/>
      <c r="I142" s="147"/>
      <c r="J142" s="146">
        <v>5100000</v>
      </c>
      <c r="K142" s="245">
        <v>100000</v>
      </c>
      <c r="L142" s="148">
        <v>5000000</v>
      </c>
    </row>
    <row r="143" spans="1:12" s="36" customFormat="1" ht="19.5" customHeight="1">
      <c r="A143" s="61" t="s">
        <v>59</v>
      </c>
      <c r="B143" s="114" t="s">
        <v>56</v>
      </c>
      <c r="C143" s="117">
        <f>C144</f>
        <v>0</v>
      </c>
      <c r="D143" s="117">
        <f>D144</f>
        <v>0</v>
      </c>
      <c r="E143" s="117">
        <f>E144</f>
        <v>0</v>
      </c>
      <c r="F143" s="79"/>
      <c r="G143" s="79"/>
      <c r="H143" s="79"/>
      <c r="I143" s="79"/>
      <c r="J143" s="117">
        <f>J144</f>
        <v>0</v>
      </c>
      <c r="K143" s="273">
        <f>K144</f>
        <v>0</v>
      </c>
      <c r="L143" s="80"/>
    </row>
    <row r="144" spans="1:12" s="36" customFormat="1" ht="21" customHeight="1" hidden="1">
      <c r="A144" s="114"/>
      <c r="B144" s="115"/>
      <c r="C144" s="116"/>
      <c r="D144" s="116"/>
      <c r="E144" s="116"/>
      <c r="F144" s="79"/>
      <c r="G144" s="79"/>
      <c r="H144" s="79"/>
      <c r="I144" s="79"/>
      <c r="J144" s="116"/>
      <c r="K144" s="274"/>
      <c r="L144" s="80"/>
    </row>
    <row r="145" spans="1:12" s="36" customFormat="1" ht="12" customHeight="1">
      <c r="A145" s="223"/>
      <c r="B145" s="223"/>
      <c r="C145" s="223"/>
      <c r="D145" s="223"/>
      <c r="E145" s="223"/>
      <c r="F145" s="223"/>
      <c r="G145" s="223"/>
      <c r="H145" s="223"/>
      <c r="I145" s="223"/>
      <c r="J145" s="223"/>
      <c r="K145" s="275"/>
      <c r="L145" s="223"/>
    </row>
    <row r="146" spans="1:12" s="36" customFormat="1" ht="14.25" customHeight="1">
      <c r="A146" s="61" t="s">
        <v>52</v>
      </c>
      <c r="B146" s="61" t="s">
        <v>53</v>
      </c>
      <c r="C146" s="79">
        <f>C149+C148+C147</f>
        <v>308000</v>
      </c>
      <c r="D146" s="79">
        <f aca="true" t="shared" si="22" ref="D146:L146">D149+D148+D147</f>
        <v>168000</v>
      </c>
      <c r="E146" s="79">
        <f t="shared" si="22"/>
        <v>168000</v>
      </c>
      <c r="F146" s="79">
        <f t="shared" si="22"/>
        <v>0</v>
      </c>
      <c r="G146" s="79">
        <f t="shared" si="22"/>
        <v>0</v>
      </c>
      <c r="H146" s="79">
        <f t="shared" si="22"/>
        <v>0</v>
      </c>
      <c r="I146" s="79">
        <f t="shared" si="22"/>
        <v>0</v>
      </c>
      <c r="J146" s="79">
        <f t="shared" si="22"/>
        <v>168000</v>
      </c>
      <c r="K146" s="250">
        <f>K149+K148+K147</f>
        <v>168000</v>
      </c>
      <c r="L146" s="79">
        <f t="shared" si="22"/>
        <v>0</v>
      </c>
    </row>
    <row r="147" spans="1:12" s="36" customFormat="1" ht="14.25" customHeight="1">
      <c r="A147" s="114"/>
      <c r="B147" s="115" t="s">
        <v>111</v>
      </c>
      <c r="C147" s="116">
        <v>8000</v>
      </c>
      <c r="D147" s="116">
        <v>8000</v>
      </c>
      <c r="E147" s="116">
        <v>8000</v>
      </c>
      <c r="F147" s="79"/>
      <c r="G147" s="79"/>
      <c r="H147" s="79"/>
      <c r="I147" s="79"/>
      <c r="J147" s="116">
        <v>8000</v>
      </c>
      <c r="K147" s="274">
        <v>8000</v>
      </c>
      <c r="L147" s="80"/>
    </row>
    <row r="148" spans="1:12" s="36" customFormat="1" ht="52.5" customHeight="1">
      <c r="A148" s="61"/>
      <c r="B148" s="207" t="s">
        <v>115</v>
      </c>
      <c r="C148" s="208">
        <v>0</v>
      </c>
      <c r="D148" s="208">
        <v>0</v>
      </c>
      <c r="E148" s="208">
        <v>0</v>
      </c>
      <c r="F148" s="79"/>
      <c r="G148" s="79"/>
      <c r="H148" s="79"/>
      <c r="I148" s="79"/>
      <c r="J148" s="208">
        <v>0</v>
      </c>
      <c r="K148" s="276">
        <v>0</v>
      </c>
      <c r="L148" s="92"/>
    </row>
    <row r="149" spans="1:12" s="36" customFormat="1" ht="60" customHeight="1">
      <c r="A149" s="59"/>
      <c r="B149" s="118" t="s">
        <v>80</v>
      </c>
      <c r="C149" s="116">
        <f>100000+200000</f>
        <v>300000</v>
      </c>
      <c r="D149" s="116">
        <v>160000</v>
      </c>
      <c r="E149" s="116">
        <v>160000</v>
      </c>
      <c r="F149" s="78"/>
      <c r="G149" s="78"/>
      <c r="H149" s="78"/>
      <c r="I149" s="78"/>
      <c r="J149" s="116">
        <v>160000</v>
      </c>
      <c r="K149" s="274">
        <v>160000</v>
      </c>
      <c r="L149" s="92"/>
    </row>
    <row r="150" spans="1:12" s="36" customFormat="1" ht="13.5" customHeight="1">
      <c r="A150" s="119"/>
      <c r="B150" s="120" t="s">
        <v>65</v>
      </c>
      <c r="C150" s="35">
        <f>C151</f>
        <v>150000</v>
      </c>
      <c r="D150" s="35">
        <f>D151</f>
        <v>150000</v>
      </c>
      <c r="E150" s="35">
        <f>E151</f>
        <v>150000</v>
      </c>
      <c r="F150" s="35"/>
      <c r="G150" s="35"/>
      <c r="H150" s="35"/>
      <c r="I150" s="35"/>
      <c r="J150" s="121">
        <f>K150+L150</f>
        <v>150000</v>
      </c>
      <c r="K150" s="277">
        <f>K151</f>
        <v>150000</v>
      </c>
      <c r="L150" s="296"/>
    </row>
    <row r="151" spans="1:12" ht="15" customHeight="1">
      <c r="A151" s="122" t="s">
        <v>66</v>
      </c>
      <c r="B151" s="122"/>
      <c r="C151" s="37">
        <f aca="true" t="shared" si="23" ref="C151:E152">C152</f>
        <v>150000</v>
      </c>
      <c r="D151" s="37">
        <f t="shared" si="23"/>
        <v>150000</v>
      </c>
      <c r="E151" s="37">
        <f t="shared" si="23"/>
        <v>150000</v>
      </c>
      <c r="F151" s="37"/>
      <c r="G151" s="37"/>
      <c r="H151" s="37"/>
      <c r="I151" s="37"/>
      <c r="J151" s="123">
        <f>K151+L151</f>
        <v>150000</v>
      </c>
      <c r="K151" s="278">
        <f>K152</f>
        <v>150000</v>
      </c>
      <c r="L151" s="3"/>
    </row>
    <row r="152" spans="1:12" ht="15.75" customHeight="1">
      <c r="A152" s="58" t="s">
        <v>52</v>
      </c>
      <c r="B152" s="34" t="s">
        <v>53</v>
      </c>
      <c r="C152" s="43">
        <f t="shared" si="23"/>
        <v>150000</v>
      </c>
      <c r="D152" s="43">
        <f t="shared" si="23"/>
        <v>150000</v>
      </c>
      <c r="E152" s="43">
        <f t="shared" si="23"/>
        <v>150000</v>
      </c>
      <c r="F152" s="43"/>
      <c r="G152" s="43"/>
      <c r="H152" s="43"/>
      <c r="I152" s="43"/>
      <c r="J152" s="43">
        <f>J153</f>
        <v>150000</v>
      </c>
      <c r="K152" s="279">
        <f>K153</f>
        <v>150000</v>
      </c>
      <c r="L152" s="92"/>
    </row>
    <row r="153" spans="1:12" ht="27.75" customHeight="1">
      <c r="A153" s="93"/>
      <c r="B153" s="124" t="s">
        <v>121</v>
      </c>
      <c r="C153" s="87">
        <v>150000</v>
      </c>
      <c r="D153" s="87">
        <v>150000</v>
      </c>
      <c r="E153" s="87">
        <v>150000</v>
      </c>
      <c r="F153" s="43"/>
      <c r="G153" s="43"/>
      <c r="H153" s="43"/>
      <c r="I153" s="43"/>
      <c r="J153" s="47">
        <v>150000</v>
      </c>
      <c r="K153" s="280">
        <v>150000</v>
      </c>
      <c r="L153" s="92"/>
    </row>
    <row r="154" spans="1:12" s="149" customFormat="1" ht="29.25" customHeight="1">
      <c r="A154" s="322"/>
      <c r="B154" s="323" t="s">
        <v>176</v>
      </c>
      <c r="C154" s="1">
        <f>C156+C157+C158+C159+C160+C161+C162+C163+C164+C155</f>
        <v>11843136</v>
      </c>
      <c r="D154" s="1">
        <f>D156+D157+D158+D159+D160+D161+D162+D163+D164+D155</f>
        <v>407640</v>
      </c>
      <c r="E154" s="1">
        <f>E156+E157+E158+E159+E160+E161+E162+E163+E164+E155</f>
        <v>407640</v>
      </c>
      <c r="F154" s="1">
        <f>F156+F157+F158+F159+F160+F161+F162+F163+F164</f>
        <v>0</v>
      </c>
      <c r="G154" s="1">
        <f>G156+G157+G158+G159+G160+G161+G162+G163+G164</f>
        <v>0</v>
      </c>
      <c r="H154" s="1">
        <f>H156+H157+H158+H159+H160+H161+H162+H163+H164</f>
        <v>0</v>
      </c>
      <c r="I154" s="1">
        <f>I156+I157+I158+I159+I160+I161+I162+I163+I164+I155</f>
        <v>397693</v>
      </c>
      <c r="J154" s="1">
        <f>J156+J157+J158+J159+J160+J161+J162+J163+J164+J155</f>
        <v>9947</v>
      </c>
      <c r="K154" s="1">
        <f>K156+K157+K158+K159+K160+K161+K162+K163+K164+K155</f>
        <v>9947</v>
      </c>
      <c r="L154" s="1">
        <f>L156+L157+L158+L159+L160+L161+L162+L163+L164+L155</f>
        <v>0</v>
      </c>
    </row>
    <row r="155" spans="1:12" s="149" customFormat="1" ht="79.5" customHeight="1">
      <c r="A155" s="322"/>
      <c r="B155" s="309" t="s">
        <v>128</v>
      </c>
      <c r="C155" s="310">
        <v>9299129</v>
      </c>
      <c r="D155" s="147">
        <v>95000</v>
      </c>
      <c r="E155" s="147">
        <v>95000</v>
      </c>
      <c r="F155" s="147"/>
      <c r="G155" s="147"/>
      <c r="H155" s="147"/>
      <c r="I155" s="147">
        <v>93000</v>
      </c>
      <c r="J155" s="146">
        <f aca="true" t="shared" si="24" ref="J155:J163">K155+L155</f>
        <v>2000</v>
      </c>
      <c r="K155" s="249">
        <v>2000</v>
      </c>
      <c r="L155" s="144"/>
    </row>
    <row r="156" spans="1:12" s="66" customFormat="1" ht="102" customHeight="1">
      <c r="A156" s="169"/>
      <c r="B156" s="311" t="s">
        <v>159</v>
      </c>
      <c r="C156" s="146">
        <v>1734508</v>
      </c>
      <c r="D156" s="146">
        <v>1000</v>
      </c>
      <c r="E156" s="146">
        <v>1000</v>
      </c>
      <c r="F156" s="146"/>
      <c r="G156" s="146"/>
      <c r="H156" s="146"/>
      <c r="I156" s="184">
        <v>980</v>
      </c>
      <c r="J156" s="146">
        <f t="shared" si="24"/>
        <v>20</v>
      </c>
      <c r="K156" s="245">
        <v>20</v>
      </c>
      <c r="L156" s="169"/>
    </row>
    <row r="157" spans="1:12" s="66" customFormat="1" ht="79.5" customHeight="1">
      <c r="A157" s="169"/>
      <c r="B157" s="311" t="s">
        <v>160</v>
      </c>
      <c r="C157" s="146">
        <v>262991</v>
      </c>
      <c r="D157" s="146">
        <v>163974</v>
      </c>
      <c r="E157" s="146">
        <v>163974</v>
      </c>
      <c r="F157" s="146"/>
      <c r="G157" s="146"/>
      <c r="H157" s="146"/>
      <c r="I157" s="184">
        <v>158361</v>
      </c>
      <c r="J157" s="146">
        <f t="shared" si="24"/>
        <v>5613</v>
      </c>
      <c r="K157" s="245">
        <v>5613</v>
      </c>
      <c r="L157" s="169"/>
    </row>
    <row r="158" spans="1:12" s="66" customFormat="1" ht="78" customHeight="1">
      <c r="A158" s="169"/>
      <c r="B158" s="311" t="s">
        <v>161</v>
      </c>
      <c r="C158" s="146">
        <v>52717</v>
      </c>
      <c r="D158" s="146">
        <v>52717</v>
      </c>
      <c r="E158" s="146">
        <v>52717</v>
      </c>
      <c r="F158" s="146"/>
      <c r="G158" s="146"/>
      <c r="H158" s="146"/>
      <c r="I158" s="184">
        <v>51663</v>
      </c>
      <c r="J158" s="146">
        <f t="shared" si="24"/>
        <v>1054</v>
      </c>
      <c r="K158" s="245">
        <v>1054</v>
      </c>
      <c r="L158" s="169"/>
    </row>
    <row r="159" spans="1:12" s="66" customFormat="1" ht="87.75" customHeight="1">
      <c r="A159" s="169"/>
      <c r="B159" s="311" t="s">
        <v>162</v>
      </c>
      <c r="C159" s="146">
        <v>29750</v>
      </c>
      <c r="D159" s="146">
        <v>5000</v>
      </c>
      <c r="E159" s="146">
        <v>5000</v>
      </c>
      <c r="F159" s="146"/>
      <c r="G159" s="146"/>
      <c r="H159" s="146"/>
      <c r="I159" s="184">
        <v>4900</v>
      </c>
      <c r="J159" s="146">
        <f t="shared" si="24"/>
        <v>100</v>
      </c>
      <c r="K159" s="245">
        <v>100</v>
      </c>
      <c r="L159" s="169"/>
    </row>
    <row r="160" spans="1:12" s="66" customFormat="1" ht="79.5" customHeight="1">
      <c r="A160" s="169"/>
      <c r="B160" s="311" t="s">
        <v>163</v>
      </c>
      <c r="C160" s="146">
        <v>85651</v>
      </c>
      <c r="D160" s="146">
        <v>10000</v>
      </c>
      <c r="E160" s="146">
        <v>10000</v>
      </c>
      <c r="F160" s="146"/>
      <c r="G160" s="146"/>
      <c r="H160" s="146"/>
      <c r="I160" s="184">
        <v>9800</v>
      </c>
      <c r="J160" s="146">
        <f t="shared" si="24"/>
        <v>200</v>
      </c>
      <c r="K160" s="245">
        <v>200</v>
      </c>
      <c r="L160" s="169"/>
    </row>
    <row r="161" spans="1:12" s="66" customFormat="1" ht="79.5" customHeight="1">
      <c r="A161" s="169"/>
      <c r="B161" s="311" t="s">
        <v>164</v>
      </c>
      <c r="C161" s="146">
        <v>157624</v>
      </c>
      <c r="D161" s="146">
        <v>10000</v>
      </c>
      <c r="E161" s="146">
        <v>10000</v>
      </c>
      <c r="F161" s="146"/>
      <c r="G161" s="146"/>
      <c r="H161" s="146"/>
      <c r="I161" s="184">
        <v>9800</v>
      </c>
      <c r="J161" s="146">
        <f t="shared" si="24"/>
        <v>200</v>
      </c>
      <c r="K161" s="245">
        <v>200</v>
      </c>
      <c r="L161" s="169"/>
    </row>
    <row r="162" spans="1:12" s="66" customFormat="1" ht="79.5" customHeight="1">
      <c r="A162" s="169"/>
      <c r="B162" s="311" t="s">
        <v>165</v>
      </c>
      <c r="C162" s="146">
        <v>110706</v>
      </c>
      <c r="D162" s="146">
        <v>5000</v>
      </c>
      <c r="E162" s="146">
        <v>5000</v>
      </c>
      <c r="F162" s="146"/>
      <c r="G162" s="146"/>
      <c r="H162" s="146"/>
      <c r="I162" s="184">
        <v>4900</v>
      </c>
      <c r="J162" s="146">
        <f t="shared" si="24"/>
        <v>100</v>
      </c>
      <c r="K162" s="245">
        <v>100</v>
      </c>
      <c r="L162" s="169"/>
    </row>
    <row r="163" spans="1:12" s="66" customFormat="1" ht="79.5" customHeight="1">
      <c r="A163" s="169"/>
      <c r="B163" s="311" t="s">
        <v>166</v>
      </c>
      <c r="C163" s="146">
        <v>78111</v>
      </c>
      <c r="D163" s="146">
        <v>33000</v>
      </c>
      <c r="E163" s="146">
        <v>33000</v>
      </c>
      <c r="F163" s="146"/>
      <c r="G163" s="146"/>
      <c r="H163" s="146"/>
      <c r="I163" s="184">
        <v>32340</v>
      </c>
      <c r="J163" s="146">
        <f t="shared" si="24"/>
        <v>660</v>
      </c>
      <c r="K163" s="245">
        <v>660</v>
      </c>
      <c r="L163" s="169"/>
    </row>
    <row r="164" spans="1:12" s="66" customFormat="1" ht="87" customHeight="1">
      <c r="A164" s="169"/>
      <c r="B164" s="311" t="s">
        <v>167</v>
      </c>
      <c r="C164" s="146">
        <v>31949</v>
      </c>
      <c r="D164" s="146">
        <v>31949</v>
      </c>
      <c r="E164" s="146">
        <v>31949</v>
      </c>
      <c r="F164" s="146"/>
      <c r="G164" s="146"/>
      <c r="H164" s="146"/>
      <c r="I164" s="184">
        <v>31949</v>
      </c>
      <c r="J164" s="146">
        <f>K164+L164</f>
        <v>0</v>
      </c>
      <c r="K164" s="245"/>
      <c r="L164" s="169"/>
    </row>
    <row r="167" spans="5:8" ht="15">
      <c r="E167" s="328" t="s">
        <v>67</v>
      </c>
      <c r="H167" s="4" t="s">
        <v>5</v>
      </c>
    </row>
    <row r="168" spans="3:5" ht="15">
      <c r="C168" s="327"/>
      <c r="E168" s="328" t="s">
        <v>68</v>
      </c>
    </row>
    <row r="169" ht="15">
      <c r="C169" s="327"/>
    </row>
  </sheetData>
  <sheetProtection/>
  <mergeCells count="4">
    <mergeCell ref="C4:K4"/>
    <mergeCell ref="A6:B6"/>
    <mergeCell ref="A17:B17"/>
    <mergeCell ref="A22:B2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4" customWidth="1"/>
    <col min="2" max="2" width="24.140625" style="4" customWidth="1"/>
    <col min="3" max="3" width="12.7109375" style="4" customWidth="1"/>
    <col min="4" max="4" width="17.7109375" style="4" customWidth="1"/>
    <col min="5" max="5" width="11.140625" style="4" customWidth="1"/>
    <col min="6" max="6" width="8.00390625" style="4" customWidth="1"/>
    <col min="7" max="7" width="7.140625" style="4" customWidth="1"/>
    <col min="8" max="8" width="8.421875" style="4" customWidth="1"/>
    <col min="9" max="9" width="8.00390625" style="4" customWidth="1"/>
    <col min="10" max="10" width="10.7109375" style="4" customWidth="1"/>
    <col min="11" max="11" width="12.140625" style="4" customWidth="1"/>
    <col min="12" max="16384" width="9.140625" style="4" customWidth="1"/>
  </cols>
  <sheetData>
    <row r="1" spans="2:11" ht="12.75">
      <c r="B1" s="4" t="s">
        <v>0</v>
      </c>
      <c r="K1" s="5"/>
    </row>
    <row r="2" spans="2:11" ht="11.25">
      <c r="B2" s="4" t="s">
        <v>1</v>
      </c>
      <c r="K2" s="4" t="s">
        <v>187</v>
      </c>
    </row>
    <row r="3" ht="14.25" customHeight="1"/>
    <row r="4" spans="3:11" ht="11.25">
      <c r="C4" s="371" t="s">
        <v>102</v>
      </c>
      <c r="D4" s="371"/>
      <c r="E4" s="371"/>
      <c r="F4" s="371"/>
      <c r="G4" s="371"/>
      <c r="H4" s="371"/>
      <c r="I4" s="371"/>
      <c r="J4" s="371"/>
      <c r="K4" s="371"/>
    </row>
    <row r="5" ht="14.25" customHeight="1" thickBot="1"/>
    <row r="6" spans="1:12" ht="21.75" customHeight="1" thickBot="1">
      <c r="A6" s="372" t="s">
        <v>2</v>
      </c>
      <c r="B6" s="372"/>
      <c r="C6" s="6" t="s">
        <v>3</v>
      </c>
      <c r="D6" s="7" t="s">
        <v>4</v>
      </c>
      <c r="E6" s="8"/>
      <c r="F6" s="9"/>
      <c r="G6" s="9"/>
      <c r="H6" s="9" t="s">
        <v>103</v>
      </c>
      <c r="I6" s="9"/>
      <c r="J6" s="9"/>
      <c r="K6" s="9"/>
      <c r="L6" s="298"/>
    </row>
    <row r="7" spans="1:12" ht="10.5" customHeight="1">
      <c r="A7" s="10" t="s">
        <v>5</v>
      </c>
      <c r="B7" s="11"/>
      <c r="C7" s="12"/>
      <c r="D7" s="12" t="s">
        <v>6</v>
      </c>
      <c r="E7" s="13"/>
      <c r="F7" s="10"/>
      <c r="G7" s="14"/>
      <c r="H7" s="14"/>
      <c r="I7" s="14"/>
      <c r="J7" s="14"/>
      <c r="K7" s="14"/>
      <c r="L7" s="299"/>
    </row>
    <row r="8" spans="1:12" ht="10.5" customHeight="1">
      <c r="A8" s="10" t="s">
        <v>5</v>
      </c>
      <c r="B8" s="11"/>
      <c r="C8" s="12"/>
      <c r="D8" s="12">
        <v>2018</v>
      </c>
      <c r="E8" s="15" t="s">
        <v>7</v>
      </c>
      <c r="F8" s="16" t="s">
        <v>8</v>
      </c>
      <c r="G8" s="17"/>
      <c r="H8" s="18"/>
      <c r="I8" s="18"/>
      <c r="J8" s="18"/>
      <c r="K8" s="18"/>
      <c r="L8" s="300"/>
    </row>
    <row r="9" spans="1:12" ht="10.5" customHeight="1" thickBot="1">
      <c r="A9" s="10" t="s">
        <v>5</v>
      </c>
      <c r="B9" s="11"/>
      <c r="C9" s="12"/>
      <c r="D9" s="12"/>
      <c r="E9" s="15" t="s">
        <v>9</v>
      </c>
      <c r="F9" s="19"/>
      <c r="G9" s="20"/>
      <c r="H9" s="20"/>
      <c r="I9" s="20"/>
      <c r="J9" s="20"/>
      <c r="K9" s="20"/>
      <c r="L9" s="300"/>
    </row>
    <row r="10" spans="1:12" ht="10.5" customHeight="1" thickBot="1">
      <c r="A10" s="10" t="s">
        <v>5</v>
      </c>
      <c r="B10" s="11" t="s">
        <v>5</v>
      </c>
      <c r="C10" s="11"/>
      <c r="D10" s="12"/>
      <c r="E10" s="15" t="s">
        <v>10</v>
      </c>
      <c r="F10" s="333" t="s">
        <v>11</v>
      </c>
      <c r="G10" s="333" t="s">
        <v>12</v>
      </c>
      <c r="H10" s="333" t="s">
        <v>13</v>
      </c>
      <c r="I10" s="333" t="s">
        <v>183</v>
      </c>
      <c r="J10" s="333" t="s">
        <v>7</v>
      </c>
      <c r="K10" s="21" t="s">
        <v>15</v>
      </c>
      <c r="L10" s="300"/>
    </row>
    <row r="11" spans="1:12" ht="10.5" customHeight="1">
      <c r="A11" s="10"/>
      <c r="B11" s="11"/>
      <c r="C11" s="11"/>
      <c r="D11" s="12"/>
      <c r="E11" s="15" t="s">
        <v>16</v>
      </c>
      <c r="F11" s="15" t="s">
        <v>17</v>
      </c>
      <c r="G11" s="15" t="s">
        <v>18</v>
      </c>
      <c r="H11" s="15" t="s">
        <v>18</v>
      </c>
      <c r="I11" s="15" t="s">
        <v>184</v>
      </c>
      <c r="J11" s="15" t="s">
        <v>20</v>
      </c>
      <c r="K11" s="22" t="s">
        <v>21</v>
      </c>
      <c r="L11" s="300" t="s">
        <v>22</v>
      </c>
    </row>
    <row r="12" spans="1:12" ht="10.5" customHeight="1">
      <c r="A12" s="10"/>
      <c r="B12" s="11"/>
      <c r="C12" s="11"/>
      <c r="D12" s="11"/>
      <c r="E12" s="15"/>
      <c r="F12" s="15" t="s">
        <v>23</v>
      </c>
      <c r="G12" s="15" t="s">
        <v>24</v>
      </c>
      <c r="H12" s="15" t="s">
        <v>25</v>
      </c>
      <c r="I12" s="15"/>
      <c r="J12" s="15" t="s">
        <v>27</v>
      </c>
      <c r="K12" s="22" t="s">
        <v>28</v>
      </c>
      <c r="L12" s="300" t="s">
        <v>29</v>
      </c>
    </row>
    <row r="13" spans="1:12" ht="10.5" customHeight="1">
      <c r="A13" s="10"/>
      <c r="B13" s="11"/>
      <c r="C13" s="11"/>
      <c r="D13" s="11"/>
      <c r="E13" s="15"/>
      <c r="F13" s="15"/>
      <c r="G13" s="15"/>
      <c r="H13" s="15"/>
      <c r="I13" s="15"/>
      <c r="J13" s="15" t="s">
        <v>31</v>
      </c>
      <c r="K13" s="22" t="s">
        <v>32</v>
      </c>
      <c r="L13" s="300" t="s">
        <v>33</v>
      </c>
    </row>
    <row r="14" spans="1:12" ht="10.5" customHeight="1">
      <c r="A14" s="10"/>
      <c r="B14" s="11"/>
      <c r="C14" s="11"/>
      <c r="D14" s="11"/>
      <c r="E14" s="15"/>
      <c r="F14" s="15"/>
      <c r="G14" s="15"/>
      <c r="H14" s="15"/>
      <c r="I14" s="15"/>
      <c r="J14" s="15" t="s">
        <v>35</v>
      </c>
      <c r="K14" s="18"/>
      <c r="L14" s="300" t="s">
        <v>28</v>
      </c>
    </row>
    <row r="15" spans="1:12" ht="39.75" customHeight="1" thickBot="1">
      <c r="A15" s="10"/>
      <c r="B15" s="11"/>
      <c r="C15" s="11"/>
      <c r="D15" s="11"/>
      <c r="E15" s="15"/>
      <c r="F15" s="15"/>
      <c r="G15" s="15"/>
      <c r="H15" s="15"/>
      <c r="I15" s="15"/>
      <c r="J15" s="15"/>
      <c r="K15" s="18"/>
      <c r="L15" s="301" t="s">
        <v>36</v>
      </c>
    </row>
    <row r="16" spans="1:12" s="25" customFormat="1" ht="11.25" customHeight="1">
      <c r="A16" s="23"/>
      <c r="B16" s="7">
        <v>1</v>
      </c>
      <c r="C16" s="7">
        <v>2</v>
      </c>
      <c r="D16" s="333">
        <v>3</v>
      </c>
      <c r="E16" s="333" t="s">
        <v>37</v>
      </c>
      <c r="F16" s="333" t="s">
        <v>38</v>
      </c>
      <c r="G16" s="333" t="s">
        <v>39</v>
      </c>
      <c r="H16" s="24" t="s">
        <v>40</v>
      </c>
      <c r="I16" s="333" t="s">
        <v>41</v>
      </c>
      <c r="J16" s="333" t="s">
        <v>42</v>
      </c>
      <c r="K16" s="24" t="s">
        <v>43</v>
      </c>
      <c r="L16" s="297" t="s">
        <v>44</v>
      </c>
    </row>
    <row r="17" spans="1:12" s="25" customFormat="1" ht="35.25" customHeight="1">
      <c r="A17" s="373" t="s">
        <v>175</v>
      </c>
      <c r="B17" s="373"/>
      <c r="C17" s="26">
        <f aca="true" t="shared" si="0" ref="C17:L17">C18+C151+C154</f>
        <v>161281484</v>
      </c>
      <c r="D17" s="26">
        <f t="shared" si="0"/>
        <v>12413780</v>
      </c>
      <c r="E17" s="26">
        <f t="shared" si="0"/>
        <v>12413780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397693</v>
      </c>
      <c r="J17" s="26">
        <f t="shared" si="0"/>
        <v>12016087</v>
      </c>
      <c r="K17" s="26">
        <f t="shared" si="0"/>
        <v>6461089</v>
      </c>
      <c r="L17" s="26">
        <f t="shared" si="0"/>
        <v>5554998</v>
      </c>
    </row>
    <row r="18" spans="1:12" s="25" customFormat="1" ht="19.5" customHeight="1">
      <c r="A18" s="27"/>
      <c r="B18" s="28" t="s">
        <v>81</v>
      </c>
      <c r="C18" s="29">
        <f>C22+C30+C33+C37+C60+C104+C110+C115+C139</f>
        <v>149288348</v>
      </c>
      <c r="D18" s="29">
        <f>D22+D30+D33+D37+D60+D104+D110+D115+D139</f>
        <v>11856140</v>
      </c>
      <c r="E18" s="29">
        <f>E22+E30+E33+E37+E60+E104+E110+E115+E139</f>
        <v>11856140</v>
      </c>
      <c r="F18" s="29">
        <f>F19+F20+F21</f>
        <v>0</v>
      </c>
      <c r="G18" s="29">
        <f>G19+G20+G21</f>
        <v>0</v>
      </c>
      <c r="H18" s="29">
        <f>H19+H20+H21</f>
        <v>0</v>
      </c>
      <c r="I18" s="29">
        <v>0</v>
      </c>
      <c r="J18" s="29">
        <f>J22+J30+J33+J37+J60+J104+J110+J115+J139</f>
        <v>11856140</v>
      </c>
      <c r="K18" s="29">
        <f>K22+K30+K33+K37+K60+K104+K110+K115+K139</f>
        <v>6301142</v>
      </c>
      <c r="L18" s="331">
        <f>L22+L30+L33+L37+L60+L104+L110+L115+L139</f>
        <v>5554998</v>
      </c>
    </row>
    <row r="19" spans="1:12" s="25" customFormat="1" ht="15.75" customHeight="1">
      <c r="A19" s="30" t="s">
        <v>47</v>
      </c>
      <c r="B19" s="31" t="s">
        <v>48</v>
      </c>
      <c r="C19" s="232">
        <f aca="true" t="shared" si="1" ref="C19:H19">C23+C61+C105+C116+C143</f>
        <v>21319489</v>
      </c>
      <c r="D19" s="232">
        <f t="shared" si="1"/>
        <v>2386398</v>
      </c>
      <c r="E19" s="232">
        <f t="shared" si="1"/>
        <v>2386398</v>
      </c>
      <c r="F19" s="232">
        <f t="shared" si="1"/>
        <v>0</v>
      </c>
      <c r="G19" s="232">
        <f t="shared" si="1"/>
        <v>0</v>
      </c>
      <c r="H19" s="232">
        <f t="shared" si="1"/>
        <v>0</v>
      </c>
      <c r="I19" s="232">
        <v>0</v>
      </c>
      <c r="J19" s="232">
        <f>J23+J61+J105+J116+J143</f>
        <v>2386398</v>
      </c>
      <c r="K19" s="232">
        <f>K23+K61+K105+K116+K143</f>
        <v>1831400</v>
      </c>
      <c r="L19" s="282">
        <f>L23+L61+L105+L116+L143</f>
        <v>554998</v>
      </c>
    </row>
    <row r="20" spans="1:12" s="25" customFormat="1" ht="12.75" customHeight="1">
      <c r="A20" s="30" t="s">
        <v>50</v>
      </c>
      <c r="B20" s="32" t="s">
        <v>51</v>
      </c>
      <c r="C20" s="29">
        <f aca="true" t="shared" si="2" ref="C20:L20">C25+C38+C68+C119+C140</f>
        <v>125708491</v>
      </c>
      <c r="D20" s="29">
        <f t="shared" si="2"/>
        <v>8116000</v>
      </c>
      <c r="E20" s="29">
        <f t="shared" si="2"/>
        <v>8116000</v>
      </c>
      <c r="F20" s="29">
        <f t="shared" si="2"/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8116000</v>
      </c>
      <c r="K20" s="29">
        <f t="shared" si="2"/>
        <v>3116000</v>
      </c>
      <c r="L20" s="29">
        <f t="shared" si="2"/>
        <v>5000000</v>
      </c>
    </row>
    <row r="21" spans="1:12" s="36" customFormat="1" ht="14.25" customHeight="1">
      <c r="A21" s="33" t="s">
        <v>52</v>
      </c>
      <c r="B21" s="34" t="s">
        <v>53</v>
      </c>
      <c r="C21" s="35">
        <f>C26+C31+C34+C43+C74+C107+C112+C146+C123</f>
        <v>2260368</v>
      </c>
      <c r="D21" s="35">
        <f>D26+D31+D34+D43+D74+D107+D112+D146+D123</f>
        <v>1353742</v>
      </c>
      <c r="E21" s="35">
        <f>E26+E31+E34+E43+E74+E107+E112+E146+E123</f>
        <v>1353742</v>
      </c>
      <c r="F21" s="35">
        <f>F26+F31+F34+F43+F74+F107+F112+F146</f>
        <v>0</v>
      </c>
      <c r="G21" s="35">
        <f>G26+G31+G34+G43+G74+G107+G112+G146</f>
        <v>0</v>
      </c>
      <c r="H21" s="35">
        <f>H26+H31+H34+H43+H74+H107+H112+H146</f>
        <v>0</v>
      </c>
      <c r="I21" s="35">
        <v>0</v>
      </c>
      <c r="J21" s="35">
        <f>J26+J31+J34+J43+J74+J107+J112+J146+J123</f>
        <v>1353742</v>
      </c>
      <c r="K21" s="35">
        <f>K26+K31+K34+K43+K74+K107+K112+K146+K123</f>
        <v>1353742</v>
      </c>
      <c r="L21" s="35">
        <f>L26+L31+L34+L43+L74+L107+L112+L146+L123</f>
        <v>0</v>
      </c>
    </row>
    <row r="22" spans="1:12" s="36" customFormat="1" ht="12.75" customHeight="1">
      <c r="A22" s="374" t="s">
        <v>46</v>
      </c>
      <c r="B22" s="374"/>
      <c r="C22" s="37">
        <f>C26</f>
        <v>21500</v>
      </c>
      <c r="D22" s="37">
        <f>D26</f>
        <v>21500</v>
      </c>
      <c r="E22" s="37">
        <f aca="true" t="shared" si="3" ref="E22:L22">E26</f>
        <v>21500</v>
      </c>
      <c r="F22" s="37">
        <f t="shared" si="3"/>
        <v>0</v>
      </c>
      <c r="G22" s="37">
        <f t="shared" si="3"/>
        <v>0</v>
      </c>
      <c r="H22" s="37">
        <f t="shared" si="3"/>
        <v>0</v>
      </c>
      <c r="I22" s="37">
        <f t="shared" si="3"/>
        <v>0</v>
      </c>
      <c r="J22" s="37">
        <f t="shared" si="3"/>
        <v>21500</v>
      </c>
      <c r="K22" s="233">
        <f t="shared" si="3"/>
        <v>21500</v>
      </c>
      <c r="L22" s="283">
        <f t="shared" si="3"/>
        <v>0</v>
      </c>
    </row>
    <row r="23" spans="1:12" ht="15" customHeight="1">
      <c r="A23" s="30" t="s">
        <v>47</v>
      </c>
      <c r="B23" s="31" t="s">
        <v>48</v>
      </c>
      <c r="C23" s="38">
        <f>SUM(C24:C24)</f>
        <v>0</v>
      </c>
      <c r="D23" s="38">
        <f>SUM(D24:D24)</f>
        <v>0</v>
      </c>
      <c r="E23" s="38">
        <f>SUM(E24:E24)</f>
        <v>0</v>
      </c>
      <c r="F23" s="38"/>
      <c r="G23" s="38"/>
      <c r="H23" s="38"/>
      <c r="I23" s="38"/>
      <c r="J23" s="38">
        <f>SUM(J24:J24)</f>
        <v>0</v>
      </c>
      <c r="K23" s="234">
        <f>SUM(K24:K24)</f>
        <v>0</v>
      </c>
      <c r="L23" s="284"/>
    </row>
    <row r="24" spans="1:12" ht="15" customHeight="1" hidden="1">
      <c r="A24" s="39"/>
      <c r="B24" s="40"/>
      <c r="C24" s="41">
        <v>0</v>
      </c>
      <c r="D24" s="41">
        <v>0</v>
      </c>
      <c r="E24" s="41">
        <v>0</v>
      </c>
      <c r="F24" s="42"/>
      <c r="G24" s="43"/>
      <c r="H24" s="43"/>
      <c r="I24" s="43"/>
      <c r="J24" s="44">
        <v>0</v>
      </c>
      <c r="K24" s="235">
        <v>0</v>
      </c>
      <c r="L24" s="92"/>
    </row>
    <row r="25" spans="1:12" ht="15.75" customHeight="1">
      <c r="A25" s="30" t="s">
        <v>50</v>
      </c>
      <c r="B25" s="32" t="s">
        <v>51</v>
      </c>
      <c r="C25" s="45">
        <v>0</v>
      </c>
      <c r="D25" s="45">
        <v>0</v>
      </c>
      <c r="E25" s="45">
        <v>0</v>
      </c>
      <c r="F25" s="46"/>
      <c r="G25" s="46"/>
      <c r="H25" s="46"/>
      <c r="I25" s="46"/>
      <c r="J25" s="47">
        <v>0</v>
      </c>
      <c r="K25" s="236">
        <v>0</v>
      </c>
      <c r="L25" s="92"/>
    </row>
    <row r="26" spans="1:12" s="50" customFormat="1" ht="12.75" customHeight="1">
      <c r="A26" s="33" t="s">
        <v>52</v>
      </c>
      <c r="B26" s="34" t="s">
        <v>53</v>
      </c>
      <c r="C26" s="48">
        <f>C29+C28+C27</f>
        <v>21500</v>
      </c>
      <c r="D26" s="48">
        <f aca="true" t="shared" si="4" ref="D26:L26">D29+D28+D27</f>
        <v>21500</v>
      </c>
      <c r="E26" s="48">
        <f t="shared" si="4"/>
        <v>21500</v>
      </c>
      <c r="F26" s="48">
        <f t="shared" si="4"/>
        <v>0</v>
      </c>
      <c r="G26" s="48">
        <f t="shared" si="4"/>
        <v>0</v>
      </c>
      <c r="H26" s="48">
        <f t="shared" si="4"/>
        <v>0</v>
      </c>
      <c r="I26" s="48">
        <f t="shared" si="4"/>
        <v>0</v>
      </c>
      <c r="J26" s="48">
        <f t="shared" si="4"/>
        <v>21500</v>
      </c>
      <c r="K26" s="237">
        <f t="shared" si="4"/>
        <v>21500</v>
      </c>
      <c r="L26" s="79">
        <f t="shared" si="4"/>
        <v>0</v>
      </c>
    </row>
    <row r="27" spans="1:12" s="50" customFormat="1" ht="12.75" customHeight="1">
      <c r="A27" s="62"/>
      <c r="B27" s="225" t="s">
        <v>96</v>
      </c>
      <c r="C27" s="79">
        <v>7000</v>
      </c>
      <c r="D27" s="48">
        <v>7000</v>
      </c>
      <c r="E27" s="48">
        <v>7000</v>
      </c>
      <c r="F27" s="49"/>
      <c r="G27" s="49"/>
      <c r="H27" s="49"/>
      <c r="I27" s="49"/>
      <c r="J27" s="226">
        <v>7000</v>
      </c>
      <c r="K27" s="238">
        <v>7000</v>
      </c>
      <c r="L27" s="80"/>
    </row>
    <row r="28" spans="1:12" s="50" customFormat="1" ht="12.75" customHeight="1">
      <c r="A28" s="62"/>
      <c r="B28" s="227" t="s">
        <v>118</v>
      </c>
      <c r="C28" s="79">
        <f>4500-4500</f>
        <v>0</v>
      </c>
      <c r="D28" s="79">
        <f>4500-4500</f>
        <v>0</v>
      </c>
      <c r="E28" s="79">
        <f>4500-4500</f>
        <v>0</v>
      </c>
      <c r="F28" s="49"/>
      <c r="G28" s="49"/>
      <c r="H28" s="49"/>
      <c r="I28" s="49"/>
      <c r="J28" s="79">
        <f>4500-4500</f>
        <v>0</v>
      </c>
      <c r="K28" s="79">
        <f>4500-4500</f>
        <v>0</v>
      </c>
      <c r="L28" s="80"/>
    </row>
    <row r="29" spans="1:12" s="50" customFormat="1" ht="12.75" customHeight="1">
      <c r="A29" s="33"/>
      <c r="B29" s="51" t="s">
        <v>49</v>
      </c>
      <c r="C29" s="52">
        <f>10000+4500</f>
        <v>14500</v>
      </c>
      <c r="D29" s="52">
        <f>10000+4500</f>
        <v>14500</v>
      </c>
      <c r="E29" s="52">
        <f>10000+4500</f>
        <v>14500</v>
      </c>
      <c r="F29" s="53"/>
      <c r="G29" s="53"/>
      <c r="H29" s="53"/>
      <c r="I29" s="53"/>
      <c r="J29" s="52">
        <f>10000+4500</f>
        <v>14500</v>
      </c>
      <c r="K29" s="52">
        <f>10000+4500</f>
        <v>14500</v>
      </c>
      <c r="L29" s="92"/>
    </row>
    <row r="30" spans="1:12" s="50" customFormat="1" ht="12.75" customHeight="1">
      <c r="A30" s="54" t="s">
        <v>86</v>
      </c>
      <c r="B30" s="55"/>
      <c r="C30" s="56">
        <f aca="true" t="shared" si="5" ref="C30:E31">C31</f>
        <v>5000</v>
      </c>
      <c r="D30" s="56">
        <f t="shared" si="5"/>
        <v>5000</v>
      </c>
      <c r="E30" s="56">
        <f t="shared" si="5"/>
        <v>5000</v>
      </c>
      <c r="F30" s="57"/>
      <c r="G30" s="57"/>
      <c r="H30" s="57"/>
      <c r="I30" s="57"/>
      <c r="J30" s="56">
        <f>J31</f>
        <v>5000</v>
      </c>
      <c r="K30" s="240">
        <f>K31</f>
        <v>5000</v>
      </c>
      <c r="L30" s="287"/>
    </row>
    <row r="31" spans="1:12" s="50" customFormat="1" ht="12.75" customHeight="1">
      <c r="A31" s="58" t="s">
        <v>52</v>
      </c>
      <c r="B31" s="34" t="s">
        <v>53</v>
      </c>
      <c r="C31" s="48">
        <f t="shared" si="5"/>
        <v>5000</v>
      </c>
      <c r="D31" s="48">
        <f t="shared" si="5"/>
        <v>5000</v>
      </c>
      <c r="E31" s="48">
        <f t="shared" si="5"/>
        <v>5000</v>
      </c>
      <c r="F31" s="49"/>
      <c r="G31" s="49"/>
      <c r="H31" s="49"/>
      <c r="I31" s="49"/>
      <c r="J31" s="48">
        <f>J32</f>
        <v>5000</v>
      </c>
      <c r="K31" s="237">
        <f>K32</f>
        <v>5000</v>
      </c>
      <c r="L31" s="80"/>
    </row>
    <row r="32" spans="1:12" s="138" customFormat="1" ht="18" customHeight="1">
      <c r="A32" s="157"/>
      <c r="B32" s="182" t="s">
        <v>119</v>
      </c>
      <c r="C32" s="146">
        <v>5000</v>
      </c>
      <c r="D32" s="146">
        <v>5000</v>
      </c>
      <c r="E32" s="146">
        <v>5000</v>
      </c>
      <c r="F32" s="146"/>
      <c r="G32" s="146"/>
      <c r="H32" s="146"/>
      <c r="I32" s="146"/>
      <c r="J32" s="183">
        <v>5000</v>
      </c>
      <c r="K32" s="241">
        <v>5000</v>
      </c>
      <c r="L32" s="184"/>
    </row>
    <row r="33" spans="1:12" s="138" customFormat="1" ht="18" customHeight="1">
      <c r="A33" s="71" t="s">
        <v>146</v>
      </c>
      <c r="B33" s="303"/>
      <c r="C33" s="1">
        <f>C34</f>
        <v>115000</v>
      </c>
      <c r="D33" s="1">
        <f aca="true" t="shared" si="6" ref="D33:L33">D34</f>
        <v>115000</v>
      </c>
      <c r="E33" s="1">
        <f t="shared" si="6"/>
        <v>115000</v>
      </c>
      <c r="F33" s="1">
        <f t="shared" si="6"/>
        <v>0</v>
      </c>
      <c r="G33" s="1">
        <f t="shared" si="6"/>
        <v>0</v>
      </c>
      <c r="H33" s="1">
        <f t="shared" si="6"/>
        <v>0</v>
      </c>
      <c r="I33" s="1">
        <f t="shared" si="6"/>
        <v>0</v>
      </c>
      <c r="J33" s="1">
        <f t="shared" si="6"/>
        <v>115000</v>
      </c>
      <c r="K33" s="1">
        <f t="shared" si="6"/>
        <v>115000</v>
      </c>
      <c r="L33" s="1">
        <f t="shared" si="6"/>
        <v>0</v>
      </c>
    </row>
    <row r="34" spans="1:12" s="138" customFormat="1" ht="14.25" customHeight="1">
      <c r="A34" s="60" t="s">
        <v>52</v>
      </c>
      <c r="B34" s="304" t="s">
        <v>53</v>
      </c>
      <c r="C34" s="146">
        <f>C35+C36</f>
        <v>115000</v>
      </c>
      <c r="D34" s="146">
        <f>D35+D36</f>
        <v>115000</v>
      </c>
      <c r="E34" s="146">
        <f>E35+E36</f>
        <v>115000</v>
      </c>
      <c r="F34" s="146"/>
      <c r="G34" s="146"/>
      <c r="H34" s="146"/>
      <c r="I34" s="146"/>
      <c r="J34" s="146">
        <f>J35+J36</f>
        <v>115000</v>
      </c>
      <c r="K34" s="146">
        <f>K35+K36</f>
        <v>115000</v>
      </c>
      <c r="L34" s="159"/>
    </row>
    <row r="35" spans="1:12" s="138" customFormat="1" ht="50.25" customHeight="1">
      <c r="A35" s="60"/>
      <c r="B35" s="227" t="s">
        <v>185</v>
      </c>
      <c r="C35" s="146">
        <v>93000</v>
      </c>
      <c r="D35" s="146">
        <v>93000</v>
      </c>
      <c r="E35" s="146">
        <v>93000</v>
      </c>
      <c r="F35" s="146"/>
      <c r="G35" s="146"/>
      <c r="H35" s="146"/>
      <c r="I35" s="146"/>
      <c r="J35" s="146">
        <v>93000</v>
      </c>
      <c r="K35" s="146">
        <v>93000</v>
      </c>
      <c r="L35" s="159"/>
    </row>
    <row r="36" spans="1:12" s="138" customFormat="1" ht="17.25" customHeight="1">
      <c r="A36" s="302"/>
      <c r="B36" s="330" t="s">
        <v>147</v>
      </c>
      <c r="C36" s="64">
        <v>22000</v>
      </c>
      <c r="D36" s="146">
        <v>22000</v>
      </c>
      <c r="E36" s="146">
        <v>22000</v>
      </c>
      <c r="F36" s="146"/>
      <c r="G36" s="146"/>
      <c r="H36" s="146"/>
      <c r="I36" s="146"/>
      <c r="J36" s="146">
        <v>22000</v>
      </c>
      <c r="K36" s="146">
        <v>22000</v>
      </c>
      <c r="L36" s="159"/>
    </row>
    <row r="37" spans="1:12" s="50" customFormat="1" ht="15.75" customHeight="1">
      <c r="A37" s="71" t="s">
        <v>54</v>
      </c>
      <c r="B37" s="72"/>
      <c r="C37" s="73">
        <f aca="true" t="shared" si="7" ref="C37:L37">C38+C41+C43</f>
        <v>4224666</v>
      </c>
      <c r="D37" s="73">
        <f t="shared" si="7"/>
        <v>150750</v>
      </c>
      <c r="E37" s="73">
        <f t="shared" si="7"/>
        <v>150750</v>
      </c>
      <c r="F37" s="73">
        <f t="shared" si="7"/>
        <v>0</v>
      </c>
      <c r="G37" s="73">
        <f t="shared" si="7"/>
        <v>0</v>
      </c>
      <c r="H37" s="73">
        <f t="shared" si="7"/>
        <v>0</v>
      </c>
      <c r="I37" s="73">
        <f t="shared" si="7"/>
        <v>0</v>
      </c>
      <c r="J37" s="73">
        <f t="shared" si="7"/>
        <v>150750</v>
      </c>
      <c r="K37" s="246">
        <f t="shared" si="7"/>
        <v>150750</v>
      </c>
      <c r="L37" s="289">
        <f t="shared" si="7"/>
        <v>0</v>
      </c>
    </row>
    <row r="38" spans="1:12" ht="15" customHeight="1">
      <c r="A38" s="30" t="s">
        <v>50</v>
      </c>
      <c r="B38" s="32" t="s">
        <v>51</v>
      </c>
      <c r="C38" s="317">
        <f>C39+C40</f>
        <v>4019291</v>
      </c>
      <c r="D38" s="74">
        <f aca="true" t="shared" si="8" ref="D38:K38">D39+D40</f>
        <v>10000</v>
      </c>
      <c r="E38" s="74">
        <f t="shared" si="8"/>
        <v>10000</v>
      </c>
      <c r="F38" s="74">
        <f t="shared" si="8"/>
        <v>0</v>
      </c>
      <c r="G38" s="74">
        <f t="shared" si="8"/>
        <v>0</v>
      </c>
      <c r="H38" s="74">
        <f t="shared" si="8"/>
        <v>0</v>
      </c>
      <c r="I38" s="74">
        <f t="shared" si="8"/>
        <v>0</v>
      </c>
      <c r="J38" s="74">
        <f t="shared" si="8"/>
        <v>10000</v>
      </c>
      <c r="K38" s="247">
        <f t="shared" si="8"/>
        <v>10000</v>
      </c>
      <c r="L38" s="92"/>
    </row>
    <row r="39" spans="1:12" s="66" customFormat="1" ht="69.75" customHeight="1">
      <c r="A39" s="169"/>
      <c r="B39" s="145" t="s">
        <v>127</v>
      </c>
      <c r="C39" s="146">
        <v>4014291</v>
      </c>
      <c r="D39" s="146">
        <v>5000</v>
      </c>
      <c r="E39" s="146">
        <v>5000</v>
      </c>
      <c r="F39" s="180"/>
      <c r="G39" s="180"/>
      <c r="H39" s="180"/>
      <c r="I39" s="180"/>
      <c r="J39" s="146">
        <v>5000</v>
      </c>
      <c r="K39" s="245">
        <v>5000</v>
      </c>
      <c r="L39" s="184"/>
    </row>
    <row r="40" spans="1:12" s="66" customFormat="1" ht="84" customHeight="1">
      <c r="A40" s="217"/>
      <c r="B40" s="185" t="s">
        <v>128</v>
      </c>
      <c r="C40" s="186">
        <v>5000</v>
      </c>
      <c r="D40" s="186">
        <v>5000</v>
      </c>
      <c r="E40" s="186">
        <v>5000</v>
      </c>
      <c r="F40" s="178"/>
      <c r="G40" s="178"/>
      <c r="H40" s="178"/>
      <c r="I40" s="178"/>
      <c r="J40" s="186">
        <v>5000</v>
      </c>
      <c r="K40" s="248">
        <v>5000</v>
      </c>
      <c r="L40" s="184"/>
    </row>
    <row r="41" spans="1:13" s="169" customFormat="1" ht="24" customHeight="1" hidden="1">
      <c r="A41" s="324"/>
      <c r="B41" s="324"/>
      <c r="C41" s="325"/>
      <c r="D41" s="1"/>
      <c r="E41" s="1"/>
      <c r="F41" s="1"/>
      <c r="G41" s="1"/>
      <c r="H41" s="1"/>
      <c r="I41" s="1"/>
      <c r="J41" s="1"/>
      <c r="K41" s="326"/>
      <c r="L41" s="1"/>
      <c r="M41" s="281"/>
    </row>
    <row r="42" spans="1:12" s="308" customFormat="1" ht="82.5" customHeight="1" hidden="1">
      <c r="A42" s="144"/>
      <c r="B42" s="344"/>
      <c r="C42" s="345"/>
      <c r="D42" s="147"/>
      <c r="E42" s="147"/>
      <c r="F42" s="147"/>
      <c r="G42" s="147"/>
      <c r="H42" s="147"/>
      <c r="I42" s="147"/>
      <c r="J42" s="147"/>
      <c r="K42" s="249"/>
      <c r="L42" s="147"/>
    </row>
    <row r="43" spans="1:12" ht="17.25" customHeight="1">
      <c r="A43" s="62" t="s">
        <v>52</v>
      </c>
      <c r="B43" s="61" t="s">
        <v>53</v>
      </c>
      <c r="C43" s="318">
        <f>C44+C45+C46+C47+C48</f>
        <v>205375</v>
      </c>
      <c r="D43" s="318">
        <f aca="true" t="shared" si="9" ref="D43:L43">D44+D45+D46+D47+D48</f>
        <v>140750</v>
      </c>
      <c r="E43" s="318">
        <f t="shared" si="9"/>
        <v>140750</v>
      </c>
      <c r="F43" s="318">
        <f t="shared" si="9"/>
        <v>0</v>
      </c>
      <c r="G43" s="318">
        <f t="shared" si="9"/>
        <v>0</v>
      </c>
      <c r="H43" s="318">
        <f t="shared" si="9"/>
        <v>0</v>
      </c>
      <c r="I43" s="318">
        <f t="shared" si="9"/>
        <v>0</v>
      </c>
      <c r="J43" s="318">
        <f t="shared" si="9"/>
        <v>140750</v>
      </c>
      <c r="K43" s="318">
        <f t="shared" si="9"/>
        <v>140750</v>
      </c>
      <c r="L43" s="318">
        <f t="shared" si="9"/>
        <v>0</v>
      </c>
    </row>
    <row r="44" spans="1:12" ht="17.25" customHeight="1">
      <c r="A44" s="62"/>
      <c r="B44" s="218" t="s">
        <v>113</v>
      </c>
      <c r="C44" s="219">
        <v>50000</v>
      </c>
      <c r="D44" s="219">
        <v>50000</v>
      </c>
      <c r="E44" s="219">
        <v>50000</v>
      </c>
      <c r="F44" s="158"/>
      <c r="G44" s="158"/>
      <c r="H44" s="158"/>
      <c r="I44" s="158"/>
      <c r="J44" s="219">
        <v>50000</v>
      </c>
      <c r="K44" s="251">
        <v>50000</v>
      </c>
      <c r="L44" s="148"/>
    </row>
    <row r="45" spans="1:12" ht="27" customHeight="1">
      <c r="A45" s="62"/>
      <c r="B45" s="185" t="s">
        <v>112</v>
      </c>
      <c r="C45" s="186">
        <v>50000</v>
      </c>
      <c r="D45" s="186">
        <v>50000</v>
      </c>
      <c r="E45" s="186">
        <v>50000</v>
      </c>
      <c r="F45" s="178"/>
      <c r="G45" s="178"/>
      <c r="H45" s="178"/>
      <c r="I45" s="178"/>
      <c r="J45" s="186">
        <v>50000</v>
      </c>
      <c r="K45" s="248">
        <v>50000</v>
      </c>
      <c r="L45" s="184"/>
    </row>
    <row r="46" spans="1:12" s="66" customFormat="1" ht="79.5" customHeight="1">
      <c r="A46" s="169"/>
      <c r="B46" s="145" t="s">
        <v>73</v>
      </c>
      <c r="C46" s="146">
        <v>55375</v>
      </c>
      <c r="D46" s="146">
        <v>1000</v>
      </c>
      <c r="E46" s="146">
        <v>1000</v>
      </c>
      <c r="F46" s="147"/>
      <c r="G46" s="147"/>
      <c r="H46" s="147"/>
      <c r="I46" s="147"/>
      <c r="J46" s="146">
        <v>1000</v>
      </c>
      <c r="K46" s="245">
        <v>1000</v>
      </c>
      <c r="L46" s="148"/>
    </row>
    <row r="47" spans="1:12" s="66" customFormat="1" ht="57" customHeight="1">
      <c r="A47" s="169"/>
      <c r="B47" s="145" t="s">
        <v>82</v>
      </c>
      <c r="C47" s="146">
        <v>29750</v>
      </c>
      <c r="D47" s="146">
        <v>29750</v>
      </c>
      <c r="E47" s="146">
        <v>29750</v>
      </c>
      <c r="F47" s="147"/>
      <c r="G47" s="147"/>
      <c r="H47" s="147"/>
      <c r="I47" s="147"/>
      <c r="J47" s="146">
        <v>29750</v>
      </c>
      <c r="K47" s="245">
        <v>29750</v>
      </c>
      <c r="L47" s="148"/>
    </row>
    <row r="48" spans="1:12" s="66" customFormat="1" ht="65.25" customHeight="1">
      <c r="A48" s="197"/>
      <c r="B48" s="145" t="s">
        <v>83</v>
      </c>
      <c r="C48" s="146">
        <v>20250</v>
      </c>
      <c r="D48" s="146">
        <v>10000</v>
      </c>
      <c r="E48" s="146">
        <v>10000</v>
      </c>
      <c r="F48" s="147"/>
      <c r="G48" s="147"/>
      <c r="H48" s="147"/>
      <c r="I48" s="147"/>
      <c r="J48" s="146">
        <v>10000</v>
      </c>
      <c r="K48" s="245">
        <v>10000</v>
      </c>
      <c r="L48" s="148"/>
    </row>
    <row r="49" spans="1:12" s="149" customFormat="1" ht="29.25" customHeight="1" hidden="1">
      <c r="A49" s="322"/>
      <c r="B49" s="323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s="149" customFormat="1" ht="51.75" customHeight="1" hidden="1">
      <c r="A50" s="322"/>
      <c r="B50" s="344"/>
      <c r="C50" s="345"/>
      <c r="D50" s="147"/>
      <c r="E50" s="147"/>
      <c r="F50" s="147"/>
      <c r="G50" s="147"/>
      <c r="H50" s="147"/>
      <c r="I50" s="147"/>
      <c r="J50" s="147"/>
      <c r="K50" s="249"/>
      <c r="L50" s="147"/>
    </row>
    <row r="51" spans="1:12" s="66" customFormat="1" ht="88.5" customHeight="1" hidden="1">
      <c r="A51" s="169"/>
      <c r="B51" s="346"/>
      <c r="C51" s="146"/>
      <c r="D51" s="146"/>
      <c r="E51" s="146"/>
      <c r="F51" s="146"/>
      <c r="G51" s="146"/>
      <c r="H51" s="146"/>
      <c r="I51" s="146"/>
      <c r="J51" s="146"/>
      <c r="K51" s="146"/>
      <c r="L51" s="184"/>
    </row>
    <row r="52" spans="1:12" s="66" customFormat="1" ht="79.5" customHeight="1" hidden="1">
      <c r="A52" s="169"/>
      <c r="B52" s="346"/>
      <c r="C52" s="146"/>
      <c r="D52" s="146"/>
      <c r="E52" s="146"/>
      <c r="F52" s="146"/>
      <c r="G52" s="146"/>
      <c r="H52" s="146"/>
      <c r="I52" s="146"/>
      <c r="J52" s="146"/>
      <c r="K52" s="146"/>
      <c r="L52" s="184"/>
    </row>
    <row r="53" spans="1:12" s="66" customFormat="1" ht="78" customHeight="1" hidden="1">
      <c r="A53" s="169"/>
      <c r="B53" s="346"/>
      <c r="C53" s="146"/>
      <c r="D53" s="146"/>
      <c r="E53" s="146"/>
      <c r="F53" s="146"/>
      <c r="G53" s="146"/>
      <c r="H53" s="146"/>
      <c r="I53" s="146"/>
      <c r="J53" s="146"/>
      <c r="K53" s="146"/>
      <c r="L53" s="184"/>
    </row>
    <row r="54" spans="1:12" s="66" customFormat="1" ht="87.75" customHeight="1" hidden="1">
      <c r="A54" s="169"/>
      <c r="B54" s="346"/>
      <c r="C54" s="146"/>
      <c r="D54" s="146"/>
      <c r="E54" s="146"/>
      <c r="F54" s="146"/>
      <c r="G54" s="146"/>
      <c r="H54" s="146"/>
      <c r="I54" s="146"/>
      <c r="J54" s="146"/>
      <c r="K54" s="146"/>
      <c r="L54" s="184"/>
    </row>
    <row r="55" spans="1:12" s="66" customFormat="1" ht="79.5" customHeight="1" hidden="1">
      <c r="A55" s="169"/>
      <c r="B55" s="346"/>
      <c r="C55" s="146"/>
      <c r="D55" s="146"/>
      <c r="E55" s="146"/>
      <c r="F55" s="146"/>
      <c r="G55" s="146"/>
      <c r="H55" s="146"/>
      <c r="I55" s="146"/>
      <c r="J55" s="146"/>
      <c r="K55" s="146"/>
      <c r="L55" s="184"/>
    </row>
    <row r="56" spans="1:12" s="66" customFormat="1" ht="79.5" customHeight="1" hidden="1">
      <c r="A56" s="169"/>
      <c r="B56" s="346"/>
      <c r="C56" s="146"/>
      <c r="D56" s="146"/>
      <c r="E56" s="146"/>
      <c r="F56" s="146"/>
      <c r="G56" s="146"/>
      <c r="H56" s="146"/>
      <c r="I56" s="146"/>
      <c r="J56" s="146"/>
      <c r="K56" s="146"/>
      <c r="L56" s="184"/>
    </row>
    <row r="57" spans="1:12" s="66" customFormat="1" ht="79.5" customHeight="1" hidden="1">
      <c r="A57" s="169"/>
      <c r="B57" s="346"/>
      <c r="C57" s="146"/>
      <c r="D57" s="146"/>
      <c r="E57" s="146"/>
      <c r="F57" s="146"/>
      <c r="G57" s="146"/>
      <c r="H57" s="146"/>
      <c r="I57" s="146"/>
      <c r="J57" s="146"/>
      <c r="K57" s="146"/>
      <c r="L57" s="184"/>
    </row>
    <row r="58" spans="1:12" s="66" customFormat="1" ht="79.5" customHeight="1" hidden="1">
      <c r="A58" s="169"/>
      <c r="B58" s="346"/>
      <c r="C58" s="146"/>
      <c r="D58" s="146"/>
      <c r="E58" s="146"/>
      <c r="F58" s="146"/>
      <c r="G58" s="146"/>
      <c r="H58" s="146"/>
      <c r="I58" s="146"/>
      <c r="J58" s="146"/>
      <c r="K58" s="146"/>
      <c r="L58" s="184"/>
    </row>
    <row r="59" spans="1:12" s="66" customFormat="1" ht="87" customHeight="1" hidden="1">
      <c r="A59" s="169"/>
      <c r="B59" s="346"/>
      <c r="C59" s="146"/>
      <c r="D59" s="146"/>
      <c r="E59" s="146"/>
      <c r="F59" s="146"/>
      <c r="G59" s="146"/>
      <c r="H59" s="146"/>
      <c r="I59" s="146"/>
      <c r="J59" s="146"/>
      <c r="K59" s="146"/>
      <c r="L59" s="184"/>
    </row>
    <row r="60" spans="1:12" s="36" customFormat="1" ht="19.5" customHeight="1">
      <c r="A60" s="71" t="s">
        <v>55</v>
      </c>
      <c r="B60" s="82"/>
      <c r="C60" s="83">
        <f>C61+C68+C74</f>
        <v>30951004</v>
      </c>
      <c r="D60" s="83">
        <f aca="true" t="shared" si="10" ref="D60:L60">D61+D68+D74</f>
        <v>1761990</v>
      </c>
      <c r="E60" s="83">
        <f t="shared" si="10"/>
        <v>1761990</v>
      </c>
      <c r="F60" s="83">
        <f t="shared" si="10"/>
        <v>0</v>
      </c>
      <c r="G60" s="83">
        <f t="shared" si="10"/>
        <v>0</v>
      </c>
      <c r="H60" s="83">
        <f t="shared" si="10"/>
        <v>0</v>
      </c>
      <c r="I60" s="83">
        <f t="shared" si="10"/>
        <v>0</v>
      </c>
      <c r="J60" s="83">
        <f>J61+J68+J74</f>
        <v>1761990</v>
      </c>
      <c r="K60" s="83">
        <f t="shared" si="10"/>
        <v>1206992</v>
      </c>
      <c r="L60" s="83">
        <f t="shared" si="10"/>
        <v>554998</v>
      </c>
    </row>
    <row r="61" spans="1:12" s="36" customFormat="1" ht="19.5" customHeight="1">
      <c r="A61" s="30" t="s">
        <v>47</v>
      </c>
      <c r="B61" s="32" t="s">
        <v>56</v>
      </c>
      <c r="C61" s="84">
        <f>C62+C63+C64+C65+C66+C67</f>
        <v>19879489</v>
      </c>
      <c r="D61" s="84">
        <f aca="true" t="shared" si="11" ref="D61:L61">D62+D63+D64+D65+D66+D67</f>
        <v>946398</v>
      </c>
      <c r="E61" s="84">
        <f t="shared" si="11"/>
        <v>946398</v>
      </c>
      <c r="F61" s="84">
        <f t="shared" si="11"/>
        <v>0</v>
      </c>
      <c r="G61" s="84">
        <f t="shared" si="11"/>
        <v>0</v>
      </c>
      <c r="H61" s="84">
        <f t="shared" si="11"/>
        <v>0</v>
      </c>
      <c r="I61" s="84">
        <f t="shared" si="11"/>
        <v>0</v>
      </c>
      <c r="J61" s="84">
        <f t="shared" si="11"/>
        <v>946398</v>
      </c>
      <c r="K61" s="98">
        <f t="shared" si="11"/>
        <v>391400</v>
      </c>
      <c r="L61" s="79">
        <f t="shared" si="11"/>
        <v>554998</v>
      </c>
    </row>
    <row r="62" spans="1:12" s="36" customFormat="1" ht="35.25" customHeight="1">
      <c r="A62" s="334"/>
      <c r="B62" s="335" t="s">
        <v>116</v>
      </c>
      <c r="C62" s="347">
        <v>0</v>
      </c>
      <c r="D62" s="347">
        <v>0</v>
      </c>
      <c r="E62" s="347">
        <v>0</v>
      </c>
      <c r="F62" s="337"/>
      <c r="G62" s="338"/>
      <c r="H62" s="338"/>
      <c r="I62" s="338"/>
      <c r="J62" s="347">
        <v>0</v>
      </c>
      <c r="K62" s="348">
        <v>0</v>
      </c>
      <c r="L62" s="340"/>
    </row>
    <row r="63" spans="1:12" s="149" customFormat="1" ht="54.75" customHeight="1">
      <c r="A63" s="150"/>
      <c r="B63" s="172" t="s">
        <v>129</v>
      </c>
      <c r="C63" s="154">
        <v>70000</v>
      </c>
      <c r="D63" s="154">
        <v>70000</v>
      </c>
      <c r="E63" s="154">
        <v>70000</v>
      </c>
      <c r="F63" s="154"/>
      <c r="G63" s="152"/>
      <c r="H63" s="152"/>
      <c r="I63" s="152"/>
      <c r="J63" s="154">
        <v>70000</v>
      </c>
      <c r="K63" s="253">
        <v>70000</v>
      </c>
      <c r="L63" s="148"/>
    </row>
    <row r="64" spans="1:12" s="149" customFormat="1" ht="62.25" customHeight="1">
      <c r="A64" s="220"/>
      <c r="B64" s="173" t="s">
        <v>182</v>
      </c>
      <c r="C64" s="154">
        <f>100000+221400</f>
        <v>321400</v>
      </c>
      <c r="D64" s="154">
        <f>100000+221400</f>
        <v>321400</v>
      </c>
      <c r="E64" s="154">
        <f>100000+221400</f>
        <v>321400</v>
      </c>
      <c r="F64" s="155"/>
      <c r="G64" s="155"/>
      <c r="H64" s="155"/>
      <c r="I64" s="155"/>
      <c r="J64" s="154">
        <f>100000+221400</f>
        <v>321400</v>
      </c>
      <c r="K64" s="154">
        <f>100000+221400</f>
        <v>321400</v>
      </c>
      <c r="L64" s="312"/>
    </row>
    <row r="65" spans="1:12" s="149" customFormat="1" ht="75.75" customHeight="1">
      <c r="A65" s="169"/>
      <c r="B65" s="346" t="s">
        <v>168</v>
      </c>
      <c r="C65" s="146">
        <v>4713962</v>
      </c>
      <c r="D65" s="146">
        <v>123335</v>
      </c>
      <c r="E65" s="146">
        <v>123335</v>
      </c>
      <c r="F65" s="146"/>
      <c r="G65" s="146"/>
      <c r="H65" s="146"/>
      <c r="I65" s="146"/>
      <c r="J65" s="146">
        <v>123335</v>
      </c>
      <c r="K65" s="146"/>
      <c r="L65" s="184">
        <v>123335</v>
      </c>
    </row>
    <row r="66" spans="1:12" s="149" customFormat="1" ht="66.75" customHeight="1">
      <c r="A66" s="169"/>
      <c r="B66" s="346" t="s">
        <v>169</v>
      </c>
      <c r="C66" s="146">
        <v>9539057</v>
      </c>
      <c r="D66" s="146">
        <v>262935</v>
      </c>
      <c r="E66" s="146">
        <v>262935</v>
      </c>
      <c r="F66" s="146"/>
      <c r="G66" s="146"/>
      <c r="H66" s="146"/>
      <c r="I66" s="146"/>
      <c r="J66" s="146">
        <v>262935</v>
      </c>
      <c r="K66" s="146"/>
      <c r="L66" s="184">
        <v>262935</v>
      </c>
    </row>
    <row r="67" spans="1:12" s="149" customFormat="1" ht="56.25" customHeight="1">
      <c r="A67" s="169"/>
      <c r="B67" s="346" t="s">
        <v>170</v>
      </c>
      <c r="C67" s="146">
        <v>5235070</v>
      </c>
      <c r="D67" s="146">
        <v>168728</v>
      </c>
      <c r="E67" s="146">
        <v>168728</v>
      </c>
      <c r="F67" s="146"/>
      <c r="G67" s="146"/>
      <c r="H67" s="146"/>
      <c r="I67" s="146"/>
      <c r="J67" s="146">
        <v>168728</v>
      </c>
      <c r="K67" s="146"/>
      <c r="L67" s="184">
        <v>168728</v>
      </c>
    </row>
    <row r="68" spans="1:12" s="50" customFormat="1" ht="16.5" customHeight="1">
      <c r="A68" s="62" t="s">
        <v>57</v>
      </c>
      <c r="B68" s="61" t="s">
        <v>58</v>
      </c>
      <c r="C68" s="67">
        <f>C69+C70+C71+C72+C73</f>
        <v>9928692</v>
      </c>
      <c r="D68" s="67">
        <f aca="true" t="shared" si="12" ref="D68:L68">D69+D70+D71+D72+D73</f>
        <v>342000</v>
      </c>
      <c r="E68" s="67">
        <f t="shared" si="12"/>
        <v>342000</v>
      </c>
      <c r="F68" s="67">
        <f t="shared" si="12"/>
        <v>0</v>
      </c>
      <c r="G68" s="67">
        <f t="shared" si="12"/>
        <v>0</v>
      </c>
      <c r="H68" s="67">
        <f t="shared" si="12"/>
        <v>0</v>
      </c>
      <c r="I68" s="67">
        <f t="shared" si="12"/>
        <v>0</v>
      </c>
      <c r="J68" s="67">
        <f t="shared" si="12"/>
        <v>342000</v>
      </c>
      <c r="K68" s="67">
        <f t="shared" si="12"/>
        <v>342000</v>
      </c>
      <c r="L68" s="67">
        <f t="shared" si="12"/>
        <v>0</v>
      </c>
    </row>
    <row r="69" spans="1:12" s="50" customFormat="1" ht="66" customHeight="1">
      <c r="A69" s="150"/>
      <c r="B69" s="216" t="s">
        <v>122</v>
      </c>
      <c r="C69" s="152">
        <v>2337008</v>
      </c>
      <c r="D69" s="152">
        <v>10000</v>
      </c>
      <c r="E69" s="152">
        <v>10000</v>
      </c>
      <c r="F69" s="153"/>
      <c r="G69" s="153"/>
      <c r="H69" s="153"/>
      <c r="I69" s="153"/>
      <c r="J69" s="224">
        <v>10000</v>
      </c>
      <c r="K69" s="242">
        <v>10000</v>
      </c>
      <c r="L69" s="148">
        <f>100000-100000</f>
        <v>0</v>
      </c>
    </row>
    <row r="70" spans="1:12" s="50" customFormat="1" ht="55.5" customHeight="1">
      <c r="A70" s="150"/>
      <c r="B70" s="151" t="s">
        <v>123</v>
      </c>
      <c r="C70" s="152">
        <v>2136126</v>
      </c>
      <c r="D70" s="152">
        <v>10000</v>
      </c>
      <c r="E70" s="152">
        <v>10000</v>
      </c>
      <c r="F70" s="152"/>
      <c r="G70" s="152"/>
      <c r="H70" s="152"/>
      <c r="I70" s="152"/>
      <c r="J70" s="152">
        <v>10000</v>
      </c>
      <c r="K70" s="243">
        <v>10000</v>
      </c>
      <c r="L70" s="148">
        <f>100000-100000</f>
        <v>0</v>
      </c>
    </row>
    <row r="71" spans="1:12" s="50" customFormat="1" ht="57.75" customHeight="1">
      <c r="A71" s="150"/>
      <c r="B71" s="151" t="s">
        <v>124</v>
      </c>
      <c r="C71" s="152">
        <v>2414668</v>
      </c>
      <c r="D71" s="180">
        <v>10000</v>
      </c>
      <c r="E71" s="180">
        <v>10000</v>
      </c>
      <c r="F71" s="181"/>
      <c r="G71" s="181"/>
      <c r="H71" s="181"/>
      <c r="I71" s="181"/>
      <c r="J71" s="152">
        <v>10000</v>
      </c>
      <c r="K71" s="243">
        <v>10000</v>
      </c>
      <c r="L71" s="148">
        <f>100000-100000</f>
        <v>0</v>
      </c>
    </row>
    <row r="72" spans="1:12" s="50" customFormat="1" ht="64.5" customHeight="1">
      <c r="A72" s="179"/>
      <c r="B72" s="151" t="s">
        <v>125</v>
      </c>
      <c r="C72" s="180">
        <v>2353699</v>
      </c>
      <c r="D72" s="180">
        <v>10000</v>
      </c>
      <c r="E72" s="180">
        <v>10000</v>
      </c>
      <c r="F72" s="153"/>
      <c r="G72" s="181"/>
      <c r="H72" s="181"/>
      <c r="I72" s="181"/>
      <c r="J72" s="180">
        <v>10000</v>
      </c>
      <c r="K72" s="244">
        <v>10000</v>
      </c>
      <c r="L72" s="148">
        <f>100000-100000</f>
        <v>0</v>
      </c>
    </row>
    <row r="73" spans="1:12" s="138" customFormat="1" ht="59.25" customHeight="1">
      <c r="A73" s="133"/>
      <c r="B73" s="134" t="s">
        <v>114</v>
      </c>
      <c r="C73" s="135">
        <v>687191</v>
      </c>
      <c r="D73" s="136">
        <v>302000</v>
      </c>
      <c r="E73" s="136">
        <v>302000</v>
      </c>
      <c r="F73" s="137"/>
      <c r="G73" s="137"/>
      <c r="H73" s="137"/>
      <c r="I73" s="137"/>
      <c r="J73" s="136">
        <v>302000</v>
      </c>
      <c r="K73" s="254">
        <v>302000</v>
      </c>
      <c r="L73" s="291"/>
    </row>
    <row r="74" spans="1:12" s="50" customFormat="1" ht="13.5" customHeight="1">
      <c r="A74" s="89" t="s">
        <v>52</v>
      </c>
      <c r="B74" s="229" t="s">
        <v>53</v>
      </c>
      <c r="C74" s="230">
        <f>C75+C76+C77+C78+C79+C80+C81+C82+C83+C84+C85+C86+C87+C88+C89+C90+C91+C92+C93+C94+C95+C96+C97+C98+C99+C100+C101+C102+C103</f>
        <v>1142823</v>
      </c>
      <c r="D74" s="230">
        <f aca="true" t="shared" si="13" ref="D74:L74">D75+D76+D77+D78+D79+D80+D81+D82+D83+D84+D85+D86+D87+D88+D89+D90+D91+D92+D93+D94+D95+D96+D97+D98+D99+D100+D101+D102+D103</f>
        <v>473592</v>
      </c>
      <c r="E74" s="230">
        <f t="shared" si="13"/>
        <v>473592</v>
      </c>
      <c r="F74" s="230">
        <f t="shared" si="13"/>
        <v>0</v>
      </c>
      <c r="G74" s="230">
        <f t="shared" si="13"/>
        <v>0</v>
      </c>
      <c r="H74" s="230">
        <f t="shared" si="13"/>
        <v>0</v>
      </c>
      <c r="I74" s="230">
        <f t="shared" si="13"/>
        <v>0</v>
      </c>
      <c r="J74" s="230">
        <f t="shared" si="13"/>
        <v>473592</v>
      </c>
      <c r="K74" s="230">
        <f t="shared" si="13"/>
        <v>473592</v>
      </c>
      <c r="L74" s="230">
        <f t="shared" si="13"/>
        <v>0</v>
      </c>
    </row>
    <row r="75" spans="1:12" s="50" customFormat="1" ht="13.5" customHeight="1">
      <c r="A75" s="228"/>
      <c r="B75" s="75" t="s">
        <v>120</v>
      </c>
      <c r="C75" s="64">
        <v>30000</v>
      </c>
      <c r="D75" s="64">
        <v>30000</v>
      </c>
      <c r="E75" s="64">
        <v>30000</v>
      </c>
      <c r="F75" s="64"/>
      <c r="G75" s="64"/>
      <c r="H75" s="64"/>
      <c r="I75" s="64"/>
      <c r="J75" s="64">
        <v>30000</v>
      </c>
      <c r="K75" s="255">
        <v>30000</v>
      </c>
      <c r="L75" s="64"/>
    </row>
    <row r="76" spans="1:12" s="50" customFormat="1" ht="32.25" customHeight="1">
      <c r="A76" s="150"/>
      <c r="B76" s="198" t="s">
        <v>74</v>
      </c>
      <c r="C76" s="152">
        <v>289667</v>
      </c>
      <c r="D76" s="180">
        <v>88808</v>
      </c>
      <c r="E76" s="180">
        <v>88808</v>
      </c>
      <c r="F76" s="306"/>
      <c r="G76" s="306"/>
      <c r="H76" s="306"/>
      <c r="I76" s="306"/>
      <c r="J76" s="180">
        <v>88808</v>
      </c>
      <c r="K76" s="244">
        <v>88808</v>
      </c>
      <c r="L76" s="148"/>
    </row>
    <row r="77" spans="1:12" s="50" customFormat="1" ht="48.75" customHeight="1">
      <c r="A77" s="228"/>
      <c r="B77" s="341" t="s">
        <v>148</v>
      </c>
      <c r="C77" s="342">
        <v>0</v>
      </c>
      <c r="D77" s="342">
        <v>0</v>
      </c>
      <c r="E77" s="342">
        <v>0</v>
      </c>
      <c r="F77" s="342">
        <v>0</v>
      </c>
      <c r="G77" s="342"/>
      <c r="H77" s="342"/>
      <c r="I77" s="342"/>
      <c r="J77" s="342">
        <v>0</v>
      </c>
      <c r="K77" s="343">
        <v>0</v>
      </c>
      <c r="L77" s="342"/>
    </row>
    <row r="78" spans="1:12" s="50" customFormat="1" ht="48.75" customHeight="1">
      <c r="A78" s="228"/>
      <c r="B78" s="63" t="s">
        <v>177</v>
      </c>
      <c r="C78" s="64">
        <v>150000</v>
      </c>
      <c r="D78" s="64">
        <v>150000</v>
      </c>
      <c r="E78" s="64">
        <v>150000</v>
      </c>
      <c r="F78" s="64"/>
      <c r="G78" s="64"/>
      <c r="H78" s="64"/>
      <c r="I78" s="64"/>
      <c r="J78" s="64">
        <v>150000</v>
      </c>
      <c r="K78" s="255">
        <v>150000</v>
      </c>
      <c r="L78" s="64"/>
    </row>
    <row r="79" spans="1:12" s="50" customFormat="1" ht="51" customHeight="1">
      <c r="A79" s="228"/>
      <c r="B79" s="63" t="s">
        <v>178</v>
      </c>
      <c r="C79" s="64">
        <v>140000</v>
      </c>
      <c r="D79" s="64">
        <v>24000</v>
      </c>
      <c r="E79" s="64">
        <v>24000</v>
      </c>
      <c r="F79" s="64"/>
      <c r="G79" s="64"/>
      <c r="H79" s="64"/>
      <c r="I79" s="64"/>
      <c r="J79" s="64">
        <v>24000</v>
      </c>
      <c r="K79" s="255">
        <v>24000</v>
      </c>
      <c r="L79" s="64"/>
    </row>
    <row r="80" spans="1:12" s="50" customFormat="1" ht="45.75" customHeight="1">
      <c r="A80" s="139"/>
      <c r="B80" s="140" t="s">
        <v>88</v>
      </c>
      <c r="C80" s="146">
        <v>30000</v>
      </c>
      <c r="D80" s="146">
        <v>30000</v>
      </c>
      <c r="E80" s="146">
        <v>30000</v>
      </c>
      <c r="F80" s="158"/>
      <c r="G80" s="158"/>
      <c r="H80" s="158"/>
      <c r="I80" s="158"/>
      <c r="J80" s="146">
        <v>30000</v>
      </c>
      <c r="K80" s="245">
        <v>30000</v>
      </c>
      <c r="L80" s="288"/>
    </row>
    <row r="81" spans="1:12" s="50" customFormat="1" ht="58.5" customHeight="1">
      <c r="A81" s="139"/>
      <c r="B81" s="140" t="s">
        <v>126</v>
      </c>
      <c r="C81" s="146">
        <v>36100</v>
      </c>
      <c r="D81" s="146">
        <v>8000</v>
      </c>
      <c r="E81" s="146">
        <v>8000</v>
      </c>
      <c r="F81" s="146"/>
      <c r="G81" s="146"/>
      <c r="H81" s="146"/>
      <c r="I81" s="146"/>
      <c r="J81" s="146">
        <v>8000</v>
      </c>
      <c r="K81" s="245">
        <v>8000</v>
      </c>
      <c r="L81" s="159"/>
    </row>
    <row r="82" spans="1:12" s="50" customFormat="1" ht="64.5" customHeight="1">
      <c r="A82" s="139"/>
      <c r="B82" s="140" t="s">
        <v>138</v>
      </c>
      <c r="C82" s="146">
        <v>49800</v>
      </c>
      <c r="D82" s="146">
        <v>11000</v>
      </c>
      <c r="E82" s="146">
        <v>11000</v>
      </c>
      <c r="F82" s="146"/>
      <c r="G82" s="146"/>
      <c r="H82" s="146"/>
      <c r="I82" s="146"/>
      <c r="J82" s="146">
        <v>11000</v>
      </c>
      <c r="K82" s="245">
        <v>11000</v>
      </c>
      <c r="L82" s="159"/>
    </row>
    <row r="83" spans="1:12" s="50" customFormat="1" ht="66" customHeight="1">
      <c r="A83" s="139"/>
      <c r="B83" s="140" t="s">
        <v>90</v>
      </c>
      <c r="C83" s="146">
        <v>51900</v>
      </c>
      <c r="D83" s="146">
        <v>12000</v>
      </c>
      <c r="E83" s="146">
        <v>12000</v>
      </c>
      <c r="F83" s="146"/>
      <c r="G83" s="146"/>
      <c r="H83" s="146"/>
      <c r="I83" s="146"/>
      <c r="J83" s="146">
        <v>12000</v>
      </c>
      <c r="K83" s="245">
        <v>12000</v>
      </c>
      <c r="L83" s="159"/>
    </row>
    <row r="84" spans="1:12" s="50" customFormat="1" ht="58.5" customHeight="1">
      <c r="A84" s="139"/>
      <c r="B84" s="140" t="s">
        <v>91</v>
      </c>
      <c r="C84" s="146">
        <v>46200</v>
      </c>
      <c r="D84" s="146">
        <v>9000</v>
      </c>
      <c r="E84" s="146">
        <v>9000</v>
      </c>
      <c r="F84" s="146"/>
      <c r="G84" s="146"/>
      <c r="H84" s="146"/>
      <c r="I84" s="146"/>
      <c r="J84" s="146">
        <v>9000</v>
      </c>
      <c r="K84" s="245">
        <v>9000</v>
      </c>
      <c r="L84" s="159"/>
    </row>
    <row r="85" spans="1:12" s="50" customFormat="1" ht="60.75" customHeight="1">
      <c r="A85" s="139"/>
      <c r="B85" s="140" t="s">
        <v>145</v>
      </c>
      <c r="C85" s="146">
        <v>8000</v>
      </c>
      <c r="D85" s="146">
        <v>8000</v>
      </c>
      <c r="E85" s="146">
        <v>8000</v>
      </c>
      <c r="F85" s="146"/>
      <c r="G85" s="146"/>
      <c r="H85" s="146"/>
      <c r="I85" s="146"/>
      <c r="J85" s="146">
        <v>8000</v>
      </c>
      <c r="K85" s="245">
        <v>8000</v>
      </c>
      <c r="L85" s="159"/>
    </row>
    <row r="86" spans="1:12" s="50" customFormat="1" ht="72" customHeight="1">
      <c r="A86" s="139"/>
      <c r="B86" s="140" t="s">
        <v>92</v>
      </c>
      <c r="C86" s="146">
        <v>8000</v>
      </c>
      <c r="D86" s="146">
        <v>8000</v>
      </c>
      <c r="E86" s="146">
        <v>8000</v>
      </c>
      <c r="F86" s="146"/>
      <c r="G86" s="146"/>
      <c r="H86" s="146"/>
      <c r="I86" s="146"/>
      <c r="J86" s="146">
        <v>8000</v>
      </c>
      <c r="K86" s="245">
        <v>8000</v>
      </c>
      <c r="L86" s="159"/>
    </row>
    <row r="87" spans="1:12" s="50" customFormat="1" ht="63.75" customHeight="1">
      <c r="A87" s="139"/>
      <c r="B87" s="140" t="s">
        <v>93</v>
      </c>
      <c r="C87" s="146">
        <v>8000</v>
      </c>
      <c r="D87" s="146">
        <v>8000</v>
      </c>
      <c r="E87" s="146">
        <v>8000</v>
      </c>
      <c r="F87" s="146"/>
      <c r="G87" s="146"/>
      <c r="H87" s="146"/>
      <c r="I87" s="146"/>
      <c r="J87" s="146">
        <v>8000</v>
      </c>
      <c r="K87" s="245">
        <v>8000</v>
      </c>
      <c r="L87" s="159"/>
    </row>
    <row r="88" spans="1:12" s="50" customFormat="1" ht="66" customHeight="1">
      <c r="A88" s="139"/>
      <c r="B88" s="140" t="s">
        <v>94</v>
      </c>
      <c r="C88" s="146">
        <v>8000</v>
      </c>
      <c r="D88" s="146">
        <v>8000</v>
      </c>
      <c r="E88" s="146">
        <v>8000</v>
      </c>
      <c r="F88" s="146"/>
      <c r="G88" s="146"/>
      <c r="H88" s="146"/>
      <c r="I88" s="146"/>
      <c r="J88" s="146">
        <v>8000</v>
      </c>
      <c r="K88" s="245">
        <v>8000</v>
      </c>
      <c r="L88" s="159"/>
    </row>
    <row r="89" spans="1:12" s="50" customFormat="1" ht="58.5" customHeight="1">
      <c r="A89" s="139"/>
      <c r="B89" s="145" t="s">
        <v>98</v>
      </c>
      <c r="C89" s="146">
        <f>2000+54757</f>
        <v>56757</v>
      </c>
      <c r="D89" s="146">
        <f>2000+2000</f>
        <v>4000</v>
      </c>
      <c r="E89" s="146">
        <v>4000</v>
      </c>
      <c r="F89" s="146"/>
      <c r="G89" s="146"/>
      <c r="H89" s="146"/>
      <c r="I89" s="146"/>
      <c r="J89" s="146">
        <v>4000</v>
      </c>
      <c r="K89" s="245">
        <v>4000</v>
      </c>
      <c r="L89" s="159"/>
    </row>
    <row r="90" spans="1:12" s="50" customFormat="1" ht="56.25" customHeight="1">
      <c r="A90" s="139"/>
      <c r="B90" s="145" t="s">
        <v>99</v>
      </c>
      <c r="C90" s="146">
        <v>22415</v>
      </c>
      <c r="D90" s="146">
        <v>4000</v>
      </c>
      <c r="E90" s="146">
        <v>4000</v>
      </c>
      <c r="F90" s="146"/>
      <c r="G90" s="146"/>
      <c r="H90" s="146"/>
      <c r="I90" s="146"/>
      <c r="J90" s="146">
        <v>4000</v>
      </c>
      <c r="K90" s="245">
        <v>4000</v>
      </c>
      <c r="L90" s="159"/>
    </row>
    <row r="91" spans="1:12" s="50" customFormat="1" ht="47.25" customHeight="1">
      <c r="A91" s="139"/>
      <c r="B91" s="145" t="s">
        <v>100</v>
      </c>
      <c r="C91" s="146">
        <v>21574</v>
      </c>
      <c r="D91" s="146">
        <v>4000</v>
      </c>
      <c r="E91" s="146">
        <v>4000</v>
      </c>
      <c r="F91" s="146"/>
      <c r="G91" s="146"/>
      <c r="H91" s="146"/>
      <c r="I91" s="146"/>
      <c r="J91" s="146">
        <v>4000</v>
      </c>
      <c r="K91" s="245">
        <v>4000</v>
      </c>
      <c r="L91" s="159"/>
    </row>
    <row r="92" spans="1:12" s="50" customFormat="1" ht="65.25" customHeight="1">
      <c r="A92" s="77"/>
      <c r="B92" s="90" t="s">
        <v>75</v>
      </c>
      <c r="C92" s="81">
        <v>16500</v>
      </c>
      <c r="D92" s="81">
        <v>12000</v>
      </c>
      <c r="E92" s="81">
        <v>12000</v>
      </c>
      <c r="F92" s="107"/>
      <c r="G92" s="107"/>
      <c r="H92" s="107"/>
      <c r="I92" s="107"/>
      <c r="J92" s="81">
        <v>12000</v>
      </c>
      <c r="K92" s="256">
        <v>12000</v>
      </c>
      <c r="L92" s="69"/>
    </row>
    <row r="93" spans="1:12" s="138" customFormat="1" ht="69.75" customHeight="1">
      <c r="A93" s="139"/>
      <c r="B93" s="140" t="s">
        <v>76</v>
      </c>
      <c r="C93" s="146">
        <v>15000</v>
      </c>
      <c r="D93" s="146">
        <v>5084</v>
      </c>
      <c r="E93" s="146">
        <v>5084</v>
      </c>
      <c r="F93" s="181"/>
      <c r="G93" s="181"/>
      <c r="H93" s="181"/>
      <c r="I93" s="181"/>
      <c r="J93" s="146">
        <v>5084</v>
      </c>
      <c r="K93" s="245">
        <v>5084</v>
      </c>
      <c r="L93" s="288"/>
    </row>
    <row r="94" spans="1:12" s="138" customFormat="1" ht="57.75" customHeight="1">
      <c r="A94" s="139"/>
      <c r="B94" s="140" t="s">
        <v>77</v>
      </c>
      <c r="C94" s="146">
        <v>1700</v>
      </c>
      <c r="D94" s="146">
        <v>1700</v>
      </c>
      <c r="E94" s="146">
        <v>1700</v>
      </c>
      <c r="F94" s="181"/>
      <c r="G94" s="181"/>
      <c r="H94" s="181"/>
      <c r="I94" s="181"/>
      <c r="J94" s="146">
        <v>1700</v>
      </c>
      <c r="K94" s="245">
        <v>1700</v>
      </c>
      <c r="L94" s="288"/>
    </row>
    <row r="95" spans="1:12" s="138" customFormat="1" ht="58.5" customHeight="1">
      <c r="A95" s="349"/>
      <c r="B95" s="172" t="s">
        <v>130</v>
      </c>
      <c r="C95" s="146">
        <v>6000</v>
      </c>
      <c r="D95" s="146">
        <v>6000</v>
      </c>
      <c r="E95" s="146">
        <v>6000</v>
      </c>
      <c r="F95" s="146"/>
      <c r="G95" s="146"/>
      <c r="H95" s="146"/>
      <c r="I95" s="146"/>
      <c r="J95" s="146">
        <v>6000</v>
      </c>
      <c r="K95" s="245">
        <v>6000</v>
      </c>
      <c r="L95" s="159"/>
    </row>
    <row r="96" spans="1:12" s="138" customFormat="1" ht="58.5" customHeight="1">
      <c r="A96" s="349"/>
      <c r="B96" s="172" t="s">
        <v>139</v>
      </c>
      <c r="C96" s="146">
        <v>1000</v>
      </c>
      <c r="D96" s="146">
        <v>1000</v>
      </c>
      <c r="E96" s="146">
        <v>1000</v>
      </c>
      <c r="F96" s="146"/>
      <c r="G96" s="146"/>
      <c r="H96" s="146"/>
      <c r="I96" s="146"/>
      <c r="J96" s="146">
        <v>1000</v>
      </c>
      <c r="K96" s="245">
        <v>1000</v>
      </c>
      <c r="L96" s="159"/>
    </row>
    <row r="97" spans="1:12" s="138" customFormat="1" ht="58.5" customHeight="1">
      <c r="A97" s="349"/>
      <c r="B97" s="172" t="s">
        <v>140</v>
      </c>
      <c r="C97" s="146">
        <v>1500</v>
      </c>
      <c r="D97" s="146">
        <v>1500</v>
      </c>
      <c r="E97" s="146">
        <v>1500</v>
      </c>
      <c r="F97" s="146"/>
      <c r="G97" s="146"/>
      <c r="H97" s="146"/>
      <c r="I97" s="146"/>
      <c r="J97" s="146">
        <v>1500</v>
      </c>
      <c r="K97" s="245">
        <v>1500</v>
      </c>
      <c r="L97" s="159"/>
    </row>
    <row r="98" spans="1:12" s="138" customFormat="1" ht="65.25" customHeight="1">
      <c r="A98" s="349"/>
      <c r="B98" s="172" t="s">
        <v>179</v>
      </c>
      <c r="C98" s="146">
        <v>1500</v>
      </c>
      <c r="D98" s="146">
        <v>1500</v>
      </c>
      <c r="E98" s="146">
        <v>1500</v>
      </c>
      <c r="F98" s="146"/>
      <c r="G98" s="146"/>
      <c r="H98" s="146"/>
      <c r="I98" s="146"/>
      <c r="J98" s="146">
        <v>1500</v>
      </c>
      <c r="K98" s="245">
        <v>1500</v>
      </c>
      <c r="L98" s="159"/>
    </row>
    <row r="99" spans="1:12" s="138" customFormat="1" ht="70.5" customHeight="1">
      <c r="A99" s="349"/>
      <c r="B99" s="350" t="s">
        <v>180</v>
      </c>
      <c r="C99" s="186">
        <f>5000+25000</f>
        <v>30000</v>
      </c>
      <c r="D99" s="186">
        <f>5000+25000</f>
        <v>30000</v>
      </c>
      <c r="E99" s="186">
        <f>5000+25000</f>
        <v>30000</v>
      </c>
      <c r="F99" s="186"/>
      <c r="G99" s="186"/>
      <c r="H99" s="186"/>
      <c r="I99" s="186"/>
      <c r="J99" s="186">
        <f>5000+25000</f>
        <v>30000</v>
      </c>
      <c r="K99" s="248">
        <f>5000+25000</f>
        <v>30000</v>
      </c>
      <c r="L99" s="351"/>
    </row>
    <row r="100" spans="1:12" s="138" customFormat="1" ht="69.75" customHeight="1">
      <c r="A100" s="144"/>
      <c r="B100" s="172" t="s">
        <v>181</v>
      </c>
      <c r="C100" s="146">
        <v>2000</v>
      </c>
      <c r="D100" s="146">
        <v>2000</v>
      </c>
      <c r="E100" s="146">
        <v>2000</v>
      </c>
      <c r="F100" s="146"/>
      <c r="G100" s="146"/>
      <c r="H100" s="146"/>
      <c r="I100" s="146"/>
      <c r="J100" s="146">
        <v>2000</v>
      </c>
      <c r="K100" s="146">
        <v>2000</v>
      </c>
      <c r="L100" s="169"/>
    </row>
    <row r="101" spans="1:12" s="138" customFormat="1" ht="60" customHeight="1">
      <c r="A101" s="144"/>
      <c r="B101" s="346" t="s">
        <v>171</v>
      </c>
      <c r="C101" s="146">
        <v>26088</v>
      </c>
      <c r="D101" s="146">
        <v>2000</v>
      </c>
      <c r="E101" s="146">
        <v>2000</v>
      </c>
      <c r="F101" s="146"/>
      <c r="G101" s="146"/>
      <c r="H101" s="146"/>
      <c r="I101" s="146"/>
      <c r="J101" s="146">
        <v>2000</v>
      </c>
      <c r="K101" s="146">
        <v>2000</v>
      </c>
      <c r="L101" s="169"/>
    </row>
    <row r="102" spans="1:12" s="138" customFormat="1" ht="57" customHeight="1">
      <c r="A102" s="144"/>
      <c r="B102" s="346" t="s">
        <v>172</v>
      </c>
      <c r="C102" s="146">
        <v>42282</v>
      </c>
      <c r="D102" s="146">
        <v>2000</v>
      </c>
      <c r="E102" s="146">
        <v>2000</v>
      </c>
      <c r="F102" s="146"/>
      <c r="G102" s="146"/>
      <c r="H102" s="146"/>
      <c r="I102" s="146"/>
      <c r="J102" s="146">
        <v>2000</v>
      </c>
      <c r="K102" s="146">
        <v>2000</v>
      </c>
      <c r="L102" s="169"/>
    </row>
    <row r="103" spans="1:12" s="138" customFormat="1" ht="48.75" customHeight="1">
      <c r="A103" s="144"/>
      <c r="B103" s="346" t="s">
        <v>173</v>
      </c>
      <c r="C103" s="146">
        <v>42840</v>
      </c>
      <c r="D103" s="146">
        <v>2000</v>
      </c>
      <c r="E103" s="146">
        <v>2000</v>
      </c>
      <c r="F103" s="146"/>
      <c r="G103" s="146"/>
      <c r="H103" s="146"/>
      <c r="I103" s="146"/>
      <c r="J103" s="146">
        <v>2000</v>
      </c>
      <c r="K103" s="146">
        <v>2000</v>
      </c>
      <c r="L103" s="169"/>
    </row>
    <row r="104" spans="1:12" s="50" customFormat="1" ht="17.25" customHeight="1">
      <c r="A104" s="65" t="s">
        <v>89</v>
      </c>
      <c r="B104" s="165"/>
      <c r="C104" s="166">
        <f>C105+C107</f>
        <v>42000</v>
      </c>
      <c r="D104" s="166">
        <f aca="true" t="shared" si="14" ref="D104:K104">D105+D107</f>
        <v>42000</v>
      </c>
      <c r="E104" s="166">
        <f t="shared" si="14"/>
        <v>42000</v>
      </c>
      <c r="F104" s="166">
        <f t="shared" si="14"/>
        <v>0</v>
      </c>
      <c r="G104" s="166">
        <f t="shared" si="14"/>
        <v>0</v>
      </c>
      <c r="H104" s="166">
        <f t="shared" si="14"/>
        <v>0</v>
      </c>
      <c r="I104" s="166">
        <f t="shared" si="14"/>
        <v>0</v>
      </c>
      <c r="J104" s="166">
        <f t="shared" si="14"/>
        <v>42000</v>
      </c>
      <c r="K104" s="259">
        <f t="shared" si="14"/>
        <v>42000</v>
      </c>
      <c r="L104" s="167"/>
    </row>
    <row r="105" spans="1:12" s="50" customFormat="1" ht="17.25" customHeight="1">
      <c r="A105" s="163" t="s">
        <v>104</v>
      </c>
      <c r="B105" s="164"/>
      <c r="C105" s="170">
        <f>C106</f>
        <v>40000</v>
      </c>
      <c r="D105" s="170">
        <f aca="true" t="shared" si="15" ref="D105:K105">D106</f>
        <v>40000</v>
      </c>
      <c r="E105" s="170">
        <f t="shared" si="15"/>
        <v>40000</v>
      </c>
      <c r="F105" s="170">
        <f t="shared" si="15"/>
        <v>0</v>
      </c>
      <c r="G105" s="170">
        <f t="shared" si="15"/>
        <v>0</v>
      </c>
      <c r="H105" s="170">
        <f t="shared" si="15"/>
        <v>0</v>
      </c>
      <c r="I105" s="170">
        <f t="shared" si="15"/>
        <v>0</v>
      </c>
      <c r="J105" s="170">
        <f t="shared" si="15"/>
        <v>40000</v>
      </c>
      <c r="K105" s="260">
        <f t="shared" si="15"/>
        <v>40000</v>
      </c>
      <c r="L105" s="94"/>
    </row>
    <row r="106" spans="1:12" s="138" customFormat="1" ht="28.5" customHeight="1">
      <c r="A106" s="157"/>
      <c r="B106" s="145" t="s">
        <v>117</v>
      </c>
      <c r="C106" s="168">
        <v>40000</v>
      </c>
      <c r="D106" s="168">
        <v>40000</v>
      </c>
      <c r="E106" s="168">
        <v>40000</v>
      </c>
      <c r="F106" s="147"/>
      <c r="G106" s="147"/>
      <c r="H106" s="147"/>
      <c r="I106" s="147"/>
      <c r="J106" s="168">
        <v>40000</v>
      </c>
      <c r="K106" s="261">
        <v>40000</v>
      </c>
      <c r="L106" s="169"/>
    </row>
    <row r="107" spans="1:12" s="50" customFormat="1" ht="17.25" customHeight="1">
      <c r="A107" s="60" t="s">
        <v>52</v>
      </c>
      <c r="B107" s="171" t="s">
        <v>53</v>
      </c>
      <c r="C107" s="156">
        <f>C109+C108</f>
        <v>2000</v>
      </c>
      <c r="D107" s="156">
        <f aca="true" t="shared" si="16" ref="D107:K107">D109+D108</f>
        <v>2000</v>
      </c>
      <c r="E107" s="156">
        <f t="shared" si="16"/>
        <v>2000</v>
      </c>
      <c r="F107" s="156">
        <f t="shared" si="16"/>
        <v>0</v>
      </c>
      <c r="G107" s="156">
        <f t="shared" si="16"/>
        <v>0</v>
      </c>
      <c r="H107" s="156">
        <f t="shared" si="16"/>
        <v>0</v>
      </c>
      <c r="I107" s="156">
        <f t="shared" si="16"/>
        <v>0</v>
      </c>
      <c r="J107" s="156">
        <f t="shared" si="16"/>
        <v>2000</v>
      </c>
      <c r="K107" s="262">
        <f t="shared" si="16"/>
        <v>2000</v>
      </c>
      <c r="L107" s="75"/>
    </row>
    <row r="108" spans="1:12" s="50" customFormat="1" ht="27.75" customHeight="1">
      <c r="A108" s="175"/>
      <c r="B108" s="63" t="s">
        <v>106</v>
      </c>
      <c r="C108" s="88">
        <v>1000</v>
      </c>
      <c r="D108" s="88">
        <v>1000</v>
      </c>
      <c r="E108" s="88">
        <v>1000</v>
      </c>
      <c r="F108" s="78"/>
      <c r="G108" s="78"/>
      <c r="H108" s="78"/>
      <c r="I108" s="78"/>
      <c r="J108" s="88">
        <v>1000</v>
      </c>
      <c r="K108" s="2">
        <v>1000</v>
      </c>
      <c r="L108" s="75"/>
    </row>
    <row r="109" spans="1:12" s="50" customFormat="1" ht="29.25" customHeight="1">
      <c r="A109" s="70"/>
      <c r="B109" s="63" t="s">
        <v>107</v>
      </c>
      <c r="C109" s="88">
        <v>1000</v>
      </c>
      <c r="D109" s="88">
        <v>1000</v>
      </c>
      <c r="E109" s="88">
        <v>1000</v>
      </c>
      <c r="F109" s="78"/>
      <c r="G109" s="78"/>
      <c r="H109" s="78"/>
      <c r="I109" s="78"/>
      <c r="J109" s="88">
        <v>1000</v>
      </c>
      <c r="K109" s="2">
        <v>1000</v>
      </c>
      <c r="L109" s="75"/>
    </row>
    <row r="110" spans="1:12" s="50" customFormat="1" ht="23.25" customHeight="1">
      <c r="A110" s="71" t="s">
        <v>60</v>
      </c>
      <c r="B110" s="96"/>
      <c r="C110" s="83">
        <f>C113+C114</f>
        <v>150000</v>
      </c>
      <c r="D110" s="83">
        <f>D113+D114</f>
        <v>150000</v>
      </c>
      <c r="E110" s="83">
        <f>E113+E114</f>
        <v>150000</v>
      </c>
      <c r="F110" s="83"/>
      <c r="G110" s="83"/>
      <c r="H110" s="83"/>
      <c r="I110" s="83"/>
      <c r="J110" s="83">
        <f>J113+J114</f>
        <v>150000</v>
      </c>
      <c r="K110" s="97">
        <f>K113+K114</f>
        <v>150000</v>
      </c>
      <c r="L110" s="3"/>
    </row>
    <row r="111" spans="1:12" s="50" customFormat="1" ht="15" customHeight="1">
      <c r="A111" s="30" t="s">
        <v>59</v>
      </c>
      <c r="B111" s="32" t="s">
        <v>48</v>
      </c>
      <c r="C111" s="84">
        <v>0</v>
      </c>
      <c r="D111" s="84">
        <v>0</v>
      </c>
      <c r="E111" s="84">
        <v>0</v>
      </c>
      <c r="F111" s="84"/>
      <c r="G111" s="84"/>
      <c r="H111" s="84"/>
      <c r="I111" s="84"/>
      <c r="J111" s="84">
        <v>0</v>
      </c>
      <c r="K111" s="98">
        <v>0</v>
      </c>
      <c r="L111" s="80"/>
    </row>
    <row r="112" spans="1:12" s="36" customFormat="1" ht="15" customHeight="1">
      <c r="A112" s="95" t="s">
        <v>52</v>
      </c>
      <c r="B112" s="89" t="s">
        <v>53</v>
      </c>
      <c r="C112" s="84">
        <f>C113+C114</f>
        <v>150000</v>
      </c>
      <c r="D112" s="84">
        <f>D113+D114</f>
        <v>150000</v>
      </c>
      <c r="E112" s="84">
        <f>E113+E114</f>
        <v>150000</v>
      </c>
      <c r="F112" s="46"/>
      <c r="G112" s="46"/>
      <c r="H112" s="46"/>
      <c r="I112" s="46"/>
      <c r="J112" s="99">
        <f>J113+J114</f>
        <v>150000</v>
      </c>
      <c r="K112" s="100">
        <f>K113+K114</f>
        <v>150000</v>
      </c>
      <c r="L112" s="80"/>
    </row>
    <row r="113" spans="1:12" s="138" customFormat="1" ht="55.5" customHeight="1">
      <c r="A113" s="199"/>
      <c r="B113" s="200" t="s">
        <v>101</v>
      </c>
      <c r="C113" s="152">
        <v>138000</v>
      </c>
      <c r="D113" s="152">
        <v>138000</v>
      </c>
      <c r="E113" s="152">
        <v>138000</v>
      </c>
      <c r="F113" s="180"/>
      <c r="G113" s="180"/>
      <c r="H113" s="180"/>
      <c r="I113" s="180"/>
      <c r="J113" s="152">
        <v>138000</v>
      </c>
      <c r="K113" s="243">
        <v>138000</v>
      </c>
      <c r="L113" s="148"/>
    </row>
    <row r="114" spans="1:12" s="138" customFormat="1" ht="27.75" customHeight="1">
      <c r="A114" s="201"/>
      <c r="B114" s="200" t="s">
        <v>69</v>
      </c>
      <c r="C114" s="152">
        <v>12000</v>
      </c>
      <c r="D114" s="152">
        <v>12000</v>
      </c>
      <c r="E114" s="152">
        <v>12000</v>
      </c>
      <c r="F114" s="180"/>
      <c r="G114" s="180"/>
      <c r="H114" s="180"/>
      <c r="I114" s="180"/>
      <c r="J114" s="152">
        <v>12000</v>
      </c>
      <c r="K114" s="243">
        <v>12000</v>
      </c>
      <c r="L114" s="184"/>
    </row>
    <row r="115" spans="1:12" s="50" customFormat="1" ht="15" customHeight="1">
      <c r="A115" s="101" t="s">
        <v>61</v>
      </c>
      <c r="B115" s="102"/>
      <c r="C115" s="37">
        <f aca="true" t="shared" si="17" ref="C115:L115">C116+C119+C123</f>
        <v>9699790</v>
      </c>
      <c r="D115" s="37">
        <f t="shared" si="17"/>
        <v>4243900</v>
      </c>
      <c r="E115" s="37">
        <f t="shared" si="17"/>
        <v>4243900</v>
      </c>
      <c r="F115" s="37">
        <f t="shared" si="17"/>
        <v>0</v>
      </c>
      <c r="G115" s="37">
        <f t="shared" si="17"/>
        <v>0</v>
      </c>
      <c r="H115" s="37">
        <f t="shared" si="17"/>
        <v>0</v>
      </c>
      <c r="I115" s="37">
        <f t="shared" si="17"/>
        <v>0</v>
      </c>
      <c r="J115" s="37">
        <f t="shared" si="17"/>
        <v>4243900</v>
      </c>
      <c r="K115" s="233">
        <f t="shared" si="17"/>
        <v>4243900</v>
      </c>
      <c r="L115" s="283">
        <f t="shared" si="17"/>
        <v>0</v>
      </c>
    </row>
    <row r="116" spans="1:12" s="50" customFormat="1" ht="21.75" customHeight="1">
      <c r="A116" s="58" t="s">
        <v>59</v>
      </c>
      <c r="B116" s="31" t="s">
        <v>56</v>
      </c>
      <c r="C116" s="38">
        <f>C117+C118</f>
        <v>1400000</v>
      </c>
      <c r="D116" s="38">
        <f aca="true" t="shared" si="18" ref="D116:L116">D117+D118</f>
        <v>1400000</v>
      </c>
      <c r="E116" s="38">
        <f t="shared" si="18"/>
        <v>1400000</v>
      </c>
      <c r="F116" s="38">
        <f t="shared" si="18"/>
        <v>0</v>
      </c>
      <c r="G116" s="38">
        <f t="shared" si="18"/>
        <v>0</v>
      </c>
      <c r="H116" s="38">
        <f t="shared" si="18"/>
        <v>0</v>
      </c>
      <c r="I116" s="38">
        <f t="shared" si="18"/>
        <v>0</v>
      </c>
      <c r="J116" s="38">
        <f t="shared" si="18"/>
        <v>1400000</v>
      </c>
      <c r="K116" s="234">
        <f t="shared" si="18"/>
        <v>1400000</v>
      </c>
      <c r="L116" s="68">
        <f t="shared" si="18"/>
        <v>0</v>
      </c>
    </row>
    <row r="117" spans="1:12" s="138" customFormat="1" ht="54.75" customHeight="1">
      <c r="A117" s="150"/>
      <c r="B117" s="352" t="s">
        <v>131</v>
      </c>
      <c r="C117" s="76">
        <v>1300000</v>
      </c>
      <c r="D117" s="76">
        <v>1300000</v>
      </c>
      <c r="E117" s="76">
        <v>1300000</v>
      </c>
      <c r="F117" s="181"/>
      <c r="G117" s="181"/>
      <c r="H117" s="181"/>
      <c r="I117" s="181"/>
      <c r="J117" s="76">
        <v>1300000</v>
      </c>
      <c r="K117" s="263">
        <v>1300000</v>
      </c>
      <c r="L117" s="184"/>
    </row>
    <row r="118" spans="1:12" s="36" customFormat="1" ht="26.25" customHeight="1">
      <c r="A118" s="14"/>
      <c r="B118" s="104" t="s">
        <v>78</v>
      </c>
      <c r="C118" s="105">
        <v>100000</v>
      </c>
      <c r="D118" s="105">
        <v>100000</v>
      </c>
      <c r="E118" s="105">
        <v>100000</v>
      </c>
      <c r="F118" s="105"/>
      <c r="G118" s="105"/>
      <c r="H118" s="105"/>
      <c r="I118" s="105"/>
      <c r="J118" s="105">
        <v>100000</v>
      </c>
      <c r="K118" s="264">
        <v>100000</v>
      </c>
      <c r="L118" s="294"/>
    </row>
    <row r="119" spans="1:12" s="36" customFormat="1" ht="16.5" customHeight="1">
      <c r="A119" s="106" t="s">
        <v>50</v>
      </c>
      <c r="B119" s="142" t="s">
        <v>62</v>
      </c>
      <c r="C119" s="143">
        <f>C122+C121+C120</f>
        <v>7989120</v>
      </c>
      <c r="D119" s="143">
        <f aca="true" t="shared" si="19" ref="D119:L119">D122+D121+D120</f>
        <v>2566000</v>
      </c>
      <c r="E119" s="143">
        <f t="shared" si="19"/>
        <v>2566000</v>
      </c>
      <c r="F119" s="143">
        <f t="shared" si="19"/>
        <v>0</v>
      </c>
      <c r="G119" s="143">
        <f t="shared" si="19"/>
        <v>0</v>
      </c>
      <c r="H119" s="143">
        <f t="shared" si="19"/>
        <v>0</v>
      </c>
      <c r="I119" s="143">
        <f t="shared" si="19"/>
        <v>0</v>
      </c>
      <c r="J119" s="143">
        <f t="shared" si="19"/>
        <v>2566000</v>
      </c>
      <c r="K119" s="265">
        <f t="shared" si="19"/>
        <v>2566000</v>
      </c>
      <c r="L119" s="79">
        <f t="shared" si="19"/>
        <v>0</v>
      </c>
    </row>
    <row r="120" spans="1:12" s="36" customFormat="1" ht="58.5" customHeight="1">
      <c r="A120" s="91"/>
      <c r="B120" s="174" t="s">
        <v>108</v>
      </c>
      <c r="C120" s="76">
        <v>1330000</v>
      </c>
      <c r="D120" s="76">
        <v>1330000</v>
      </c>
      <c r="E120" s="76">
        <v>1330000</v>
      </c>
      <c r="F120" s="43"/>
      <c r="G120" s="43"/>
      <c r="H120" s="43"/>
      <c r="I120" s="43"/>
      <c r="J120" s="76">
        <v>1330000</v>
      </c>
      <c r="K120" s="263">
        <v>1330000</v>
      </c>
      <c r="L120" s="92"/>
    </row>
    <row r="121" spans="1:12" s="149" customFormat="1" ht="129" customHeight="1">
      <c r="A121" s="144"/>
      <c r="B121" s="140" t="s">
        <v>135</v>
      </c>
      <c r="C121" s="146">
        <v>1184500</v>
      </c>
      <c r="D121" s="146">
        <v>136000</v>
      </c>
      <c r="E121" s="146">
        <v>136000</v>
      </c>
      <c r="F121" s="147"/>
      <c r="G121" s="147"/>
      <c r="H121" s="147"/>
      <c r="I121" s="147"/>
      <c r="J121" s="353">
        <v>136000</v>
      </c>
      <c r="K121" s="354">
        <v>136000</v>
      </c>
      <c r="L121" s="148"/>
    </row>
    <row r="122" spans="1:12" s="149" customFormat="1" ht="44.25" customHeight="1">
      <c r="A122" s="204"/>
      <c r="B122" s="205" t="s">
        <v>136</v>
      </c>
      <c r="C122" s="135">
        <f>5414620+60000</f>
        <v>5474620</v>
      </c>
      <c r="D122" s="136">
        <v>1100000</v>
      </c>
      <c r="E122" s="136">
        <v>1100000</v>
      </c>
      <c r="F122" s="158"/>
      <c r="G122" s="158"/>
      <c r="H122" s="158"/>
      <c r="I122" s="158"/>
      <c r="J122" s="136">
        <v>1100000</v>
      </c>
      <c r="K122" s="254">
        <v>1100000</v>
      </c>
      <c r="L122" s="148"/>
    </row>
    <row r="123" spans="1:12" s="50" customFormat="1" ht="13.5" customHeight="1">
      <c r="A123" s="95" t="s">
        <v>52</v>
      </c>
      <c r="B123" s="32" t="s">
        <v>53</v>
      </c>
      <c r="C123" s="84">
        <f>C124+C125+C126+C127+C128+C129+C130+C131+C132+C133+C134+C135+C136+C137+C138</f>
        <v>310670</v>
      </c>
      <c r="D123" s="84">
        <f aca="true" t="shared" si="20" ref="D123:L123">D124+D125+D126+D127+D128+D129+D130+D131+D132+D133+D134+D135+D136+D137+D138</f>
        <v>277900</v>
      </c>
      <c r="E123" s="84">
        <f t="shared" si="20"/>
        <v>277900</v>
      </c>
      <c r="F123" s="84">
        <f t="shared" si="20"/>
        <v>0</v>
      </c>
      <c r="G123" s="84">
        <f t="shared" si="20"/>
        <v>0</v>
      </c>
      <c r="H123" s="84">
        <f t="shared" si="20"/>
        <v>0</v>
      </c>
      <c r="I123" s="84">
        <f t="shared" si="20"/>
        <v>0</v>
      </c>
      <c r="J123" s="84">
        <f t="shared" si="20"/>
        <v>277900</v>
      </c>
      <c r="K123" s="98">
        <f t="shared" si="20"/>
        <v>277900</v>
      </c>
      <c r="L123" s="79">
        <f t="shared" si="20"/>
        <v>0</v>
      </c>
    </row>
    <row r="124" spans="1:12" s="50" customFormat="1" ht="36.75" customHeight="1">
      <c r="A124" s="220"/>
      <c r="B124" s="355" t="s">
        <v>105</v>
      </c>
      <c r="C124" s="180">
        <v>80000</v>
      </c>
      <c r="D124" s="180">
        <v>80000</v>
      </c>
      <c r="E124" s="180">
        <v>80000</v>
      </c>
      <c r="F124" s="180"/>
      <c r="G124" s="180"/>
      <c r="H124" s="180"/>
      <c r="I124" s="180"/>
      <c r="J124" s="180">
        <v>80000</v>
      </c>
      <c r="K124" s="244">
        <v>80000</v>
      </c>
      <c r="L124" s="184"/>
    </row>
    <row r="125" spans="1:12" s="50" customFormat="1" ht="42" customHeight="1">
      <c r="A125" s="39"/>
      <c r="B125" s="108" t="s">
        <v>71</v>
      </c>
      <c r="C125" s="87">
        <v>11500</v>
      </c>
      <c r="D125" s="76">
        <v>8000</v>
      </c>
      <c r="E125" s="76">
        <v>8000</v>
      </c>
      <c r="F125" s="43"/>
      <c r="G125" s="43"/>
      <c r="H125" s="43"/>
      <c r="I125" s="43"/>
      <c r="J125" s="76">
        <v>8000</v>
      </c>
      <c r="K125" s="263">
        <v>8000</v>
      </c>
      <c r="L125" s="92"/>
    </row>
    <row r="126" spans="1:12" ht="48" customHeight="1">
      <c r="A126" s="85"/>
      <c r="B126" s="103" t="s">
        <v>70</v>
      </c>
      <c r="C126" s="109">
        <v>39270</v>
      </c>
      <c r="D126" s="110">
        <v>10000</v>
      </c>
      <c r="E126" s="110">
        <v>10000</v>
      </c>
      <c r="F126" s="53"/>
      <c r="G126" s="53"/>
      <c r="H126" s="53"/>
      <c r="I126" s="53"/>
      <c r="J126" s="110">
        <v>10000</v>
      </c>
      <c r="K126" s="268">
        <v>10000</v>
      </c>
      <c r="L126" s="92"/>
    </row>
    <row r="127" spans="1:12" ht="36" customHeight="1">
      <c r="A127" s="85"/>
      <c r="B127" s="103" t="s">
        <v>95</v>
      </c>
      <c r="C127" s="109">
        <v>60000</v>
      </c>
      <c r="D127" s="110">
        <v>60000</v>
      </c>
      <c r="E127" s="110">
        <v>60000</v>
      </c>
      <c r="F127" s="53"/>
      <c r="G127" s="53"/>
      <c r="H127" s="53"/>
      <c r="I127" s="53"/>
      <c r="J127" s="110">
        <v>60000</v>
      </c>
      <c r="K127" s="268">
        <v>60000</v>
      </c>
      <c r="L127" s="92"/>
    </row>
    <row r="128" spans="1:12" ht="48" customHeight="1">
      <c r="A128" s="85"/>
      <c r="B128" s="103" t="s">
        <v>137</v>
      </c>
      <c r="C128" s="109">
        <v>65000</v>
      </c>
      <c r="D128" s="110">
        <v>65000</v>
      </c>
      <c r="E128" s="110">
        <v>65000</v>
      </c>
      <c r="F128" s="53"/>
      <c r="G128" s="53"/>
      <c r="H128" s="53"/>
      <c r="I128" s="53"/>
      <c r="J128" s="110">
        <v>65000</v>
      </c>
      <c r="K128" s="268">
        <v>65000</v>
      </c>
      <c r="L128" s="92"/>
    </row>
    <row r="129" spans="1:12" s="50" customFormat="1" ht="47.25" customHeight="1">
      <c r="A129" s="85"/>
      <c r="B129" s="103" t="s">
        <v>72</v>
      </c>
      <c r="C129" s="109">
        <v>17900</v>
      </c>
      <c r="D129" s="110">
        <v>17900</v>
      </c>
      <c r="E129" s="110">
        <v>17900</v>
      </c>
      <c r="F129" s="53"/>
      <c r="G129" s="53"/>
      <c r="H129" s="53"/>
      <c r="I129" s="53"/>
      <c r="J129" s="110">
        <v>17900</v>
      </c>
      <c r="K129" s="268">
        <v>17900</v>
      </c>
      <c r="L129" s="92"/>
    </row>
    <row r="130" spans="1:12" s="138" customFormat="1" ht="50.25" customHeight="1">
      <c r="A130" s="176"/>
      <c r="B130" s="352" t="s">
        <v>132</v>
      </c>
      <c r="C130" s="154">
        <v>6000</v>
      </c>
      <c r="D130" s="178">
        <v>6000</v>
      </c>
      <c r="E130" s="178">
        <v>6000</v>
      </c>
      <c r="F130" s="178"/>
      <c r="G130" s="178"/>
      <c r="H130" s="178"/>
      <c r="I130" s="178"/>
      <c r="J130" s="178">
        <v>6000</v>
      </c>
      <c r="K130" s="269">
        <v>6000</v>
      </c>
      <c r="L130" s="184"/>
    </row>
    <row r="131" spans="1:12" s="138" customFormat="1" ht="51" customHeight="1">
      <c r="A131" s="176"/>
      <c r="B131" s="352" t="s">
        <v>133</v>
      </c>
      <c r="C131" s="154">
        <v>6000</v>
      </c>
      <c r="D131" s="178">
        <v>6000</v>
      </c>
      <c r="E131" s="178">
        <v>6000</v>
      </c>
      <c r="F131" s="178"/>
      <c r="G131" s="178"/>
      <c r="H131" s="178"/>
      <c r="I131" s="178"/>
      <c r="J131" s="178">
        <v>6000</v>
      </c>
      <c r="K131" s="269">
        <v>6000</v>
      </c>
      <c r="L131" s="184"/>
    </row>
    <row r="132" spans="1:12" s="149" customFormat="1" ht="46.5" customHeight="1">
      <c r="A132" s="179"/>
      <c r="B132" s="352" t="s">
        <v>134</v>
      </c>
      <c r="C132" s="180">
        <v>3000</v>
      </c>
      <c r="D132" s="180">
        <v>3000</v>
      </c>
      <c r="E132" s="180">
        <v>3000</v>
      </c>
      <c r="F132" s="181"/>
      <c r="G132" s="181"/>
      <c r="H132" s="181"/>
      <c r="I132" s="181"/>
      <c r="J132" s="180">
        <v>3000</v>
      </c>
      <c r="K132" s="244">
        <v>3000</v>
      </c>
      <c r="L132" s="148"/>
    </row>
    <row r="133" spans="1:12" s="36" customFormat="1" ht="34.5" customHeight="1">
      <c r="A133" s="32"/>
      <c r="B133" s="104" t="s">
        <v>84</v>
      </c>
      <c r="C133" s="86">
        <v>3000</v>
      </c>
      <c r="D133" s="86">
        <v>3000</v>
      </c>
      <c r="E133" s="86">
        <v>3000</v>
      </c>
      <c r="F133" s="46"/>
      <c r="G133" s="46"/>
      <c r="H133" s="46"/>
      <c r="I133" s="46"/>
      <c r="J133" s="86">
        <v>3000</v>
      </c>
      <c r="K133" s="270">
        <v>3000</v>
      </c>
      <c r="L133" s="80"/>
    </row>
    <row r="134" spans="1:12" s="36" customFormat="1" ht="30" customHeight="1">
      <c r="A134" s="32"/>
      <c r="B134" s="104" t="s">
        <v>85</v>
      </c>
      <c r="C134" s="86">
        <v>3000</v>
      </c>
      <c r="D134" s="86">
        <v>3000</v>
      </c>
      <c r="E134" s="86">
        <v>3000</v>
      </c>
      <c r="F134" s="46"/>
      <c r="G134" s="46"/>
      <c r="H134" s="46"/>
      <c r="I134" s="46"/>
      <c r="J134" s="86">
        <v>3000</v>
      </c>
      <c r="K134" s="270">
        <v>3000</v>
      </c>
      <c r="L134" s="80"/>
    </row>
    <row r="135" spans="1:12" s="36" customFormat="1" ht="51.75" customHeight="1">
      <c r="A135" s="32"/>
      <c r="B135" s="103" t="s">
        <v>109</v>
      </c>
      <c r="C135" s="86">
        <v>0</v>
      </c>
      <c r="D135" s="86">
        <v>0</v>
      </c>
      <c r="E135" s="86">
        <v>0</v>
      </c>
      <c r="F135" s="46"/>
      <c r="G135" s="46"/>
      <c r="H135" s="46"/>
      <c r="I135" s="46"/>
      <c r="J135" s="86">
        <v>0</v>
      </c>
      <c r="K135" s="270">
        <v>0</v>
      </c>
      <c r="L135" s="80"/>
    </row>
    <row r="136" spans="1:12" s="36" customFormat="1" ht="45.75" customHeight="1">
      <c r="A136" s="32"/>
      <c r="B136" s="320" t="s">
        <v>110</v>
      </c>
      <c r="C136" s="86">
        <v>6000</v>
      </c>
      <c r="D136" s="86">
        <v>6000</v>
      </c>
      <c r="E136" s="86">
        <v>6000</v>
      </c>
      <c r="F136" s="46"/>
      <c r="G136" s="46"/>
      <c r="H136" s="46"/>
      <c r="I136" s="46"/>
      <c r="J136" s="86">
        <v>6000</v>
      </c>
      <c r="K136" s="270">
        <v>6000</v>
      </c>
      <c r="L136" s="80"/>
    </row>
    <row r="137" spans="1:12" s="36" customFormat="1" ht="45.75" customHeight="1">
      <c r="A137" s="319"/>
      <c r="B137" s="356" t="s">
        <v>174</v>
      </c>
      <c r="C137" s="41">
        <v>8000</v>
      </c>
      <c r="D137" s="86">
        <v>8000</v>
      </c>
      <c r="E137" s="86">
        <v>8000</v>
      </c>
      <c r="F137" s="46"/>
      <c r="G137" s="46"/>
      <c r="H137" s="46"/>
      <c r="I137" s="46"/>
      <c r="J137" s="86">
        <v>8000</v>
      </c>
      <c r="K137" s="270">
        <v>8000</v>
      </c>
      <c r="L137" s="80"/>
    </row>
    <row r="138" spans="1:12" s="36" customFormat="1" ht="37.5" customHeight="1">
      <c r="A138" s="32"/>
      <c r="B138" s="104" t="s">
        <v>79</v>
      </c>
      <c r="C138" s="105">
        <v>2000</v>
      </c>
      <c r="D138" s="105">
        <v>2000</v>
      </c>
      <c r="E138" s="105">
        <v>2000</v>
      </c>
      <c r="F138" s="46"/>
      <c r="G138" s="46"/>
      <c r="H138" s="46"/>
      <c r="I138" s="46"/>
      <c r="J138" s="105">
        <v>2000</v>
      </c>
      <c r="K138" s="264">
        <v>2000</v>
      </c>
      <c r="L138" s="80"/>
    </row>
    <row r="139" spans="1:12" s="36" customFormat="1" ht="26.25" customHeight="1">
      <c r="A139" s="111" t="s">
        <v>63</v>
      </c>
      <c r="B139" s="112"/>
      <c r="C139" s="113">
        <f>C140+C143+C146</f>
        <v>104079388</v>
      </c>
      <c r="D139" s="113">
        <f>D140+D143+D146</f>
        <v>5366000</v>
      </c>
      <c r="E139" s="113">
        <f>E140+E143+E146</f>
        <v>5366000</v>
      </c>
      <c r="F139" s="113">
        <f>F140+F146</f>
        <v>0</v>
      </c>
      <c r="G139" s="113">
        <f>G140+G146</f>
        <v>0</v>
      </c>
      <c r="H139" s="113">
        <f>H140+H146</f>
        <v>0</v>
      </c>
      <c r="I139" s="113">
        <f>I140+I146</f>
        <v>0</v>
      </c>
      <c r="J139" s="113">
        <f>J140+J143+J146</f>
        <v>5366000</v>
      </c>
      <c r="K139" s="271">
        <f>K140+K143+K146</f>
        <v>366000</v>
      </c>
      <c r="L139" s="295">
        <f>L140+L146</f>
        <v>5000000</v>
      </c>
    </row>
    <row r="140" spans="1:12" s="36" customFormat="1" ht="15.75" customHeight="1">
      <c r="A140" s="34" t="s">
        <v>50</v>
      </c>
      <c r="B140" s="34" t="s">
        <v>62</v>
      </c>
      <c r="C140" s="49">
        <f>C142+C141</f>
        <v>103771388</v>
      </c>
      <c r="D140" s="49">
        <f aca="true" t="shared" si="21" ref="D140:L140">D142+D141</f>
        <v>5198000</v>
      </c>
      <c r="E140" s="49">
        <f t="shared" si="21"/>
        <v>5198000</v>
      </c>
      <c r="F140" s="49">
        <f t="shared" si="21"/>
        <v>0</v>
      </c>
      <c r="G140" s="49">
        <f t="shared" si="21"/>
        <v>0</v>
      </c>
      <c r="H140" s="49">
        <f t="shared" si="21"/>
        <v>0</v>
      </c>
      <c r="I140" s="49">
        <f t="shared" si="21"/>
        <v>0</v>
      </c>
      <c r="J140" s="49">
        <f t="shared" si="21"/>
        <v>5198000</v>
      </c>
      <c r="K140" s="272">
        <f t="shared" si="21"/>
        <v>198000</v>
      </c>
      <c r="L140" s="79">
        <f t="shared" si="21"/>
        <v>5000000</v>
      </c>
    </row>
    <row r="141" spans="1:12" s="149" customFormat="1" ht="60" customHeight="1">
      <c r="A141" s="169"/>
      <c r="B141" s="206" t="s">
        <v>87</v>
      </c>
      <c r="C141" s="146">
        <v>98000</v>
      </c>
      <c r="D141" s="146">
        <v>98000</v>
      </c>
      <c r="E141" s="146">
        <v>98000</v>
      </c>
      <c r="F141" s="146"/>
      <c r="G141" s="146"/>
      <c r="H141" s="146"/>
      <c r="I141" s="146"/>
      <c r="J141" s="183">
        <v>98000</v>
      </c>
      <c r="K141" s="241">
        <v>98000</v>
      </c>
      <c r="L141" s="184"/>
    </row>
    <row r="142" spans="1:12" s="149" customFormat="1" ht="49.5" customHeight="1">
      <c r="A142" s="144"/>
      <c r="B142" s="145" t="s">
        <v>64</v>
      </c>
      <c r="C142" s="146">
        <v>103673388</v>
      </c>
      <c r="D142" s="146">
        <v>5100000</v>
      </c>
      <c r="E142" s="146">
        <v>5100000</v>
      </c>
      <c r="F142" s="147"/>
      <c r="G142" s="147"/>
      <c r="H142" s="147"/>
      <c r="I142" s="147"/>
      <c r="J142" s="146">
        <v>5100000</v>
      </c>
      <c r="K142" s="245">
        <v>100000</v>
      </c>
      <c r="L142" s="148">
        <v>5000000</v>
      </c>
    </row>
    <row r="143" spans="1:12" s="36" customFormat="1" ht="19.5" customHeight="1">
      <c r="A143" s="61" t="s">
        <v>59</v>
      </c>
      <c r="B143" s="114" t="s">
        <v>56</v>
      </c>
      <c r="C143" s="117">
        <f>C144</f>
        <v>0</v>
      </c>
      <c r="D143" s="117">
        <f>D144</f>
        <v>0</v>
      </c>
      <c r="E143" s="117">
        <f>E144</f>
        <v>0</v>
      </c>
      <c r="F143" s="79"/>
      <c r="G143" s="79"/>
      <c r="H143" s="79"/>
      <c r="I143" s="79"/>
      <c r="J143" s="117">
        <f>J144</f>
        <v>0</v>
      </c>
      <c r="K143" s="273">
        <f>K144</f>
        <v>0</v>
      </c>
      <c r="L143" s="80"/>
    </row>
    <row r="144" spans="1:12" s="36" customFormat="1" ht="21" customHeight="1" hidden="1">
      <c r="A144" s="114"/>
      <c r="B144" s="115"/>
      <c r="C144" s="116"/>
      <c r="D144" s="116"/>
      <c r="E144" s="116"/>
      <c r="F144" s="79"/>
      <c r="G144" s="79"/>
      <c r="H144" s="79"/>
      <c r="I144" s="79"/>
      <c r="J144" s="116"/>
      <c r="K144" s="274"/>
      <c r="L144" s="80"/>
    </row>
    <row r="145" spans="1:12" s="36" customFormat="1" ht="12" customHeight="1">
      <c r="A145" s="223"/>
      <c r="B145" s="223"/>
      <c r="C145" s="223"/>
      <c r="D145" s="223"/>
      <c r="E145" s="223"/>
      <c r="F145" s="223"/>
      <c r="G145" s="223"/>
      <c r="H145" s="223"/>
      <c r="I145" s="223"/>
      <c r="J145" s="223"/>
      <c r="K145" s="275"/>
      <c r="L145" s="223"/>
    </row>
    <row r="146" spans="1:12" s="36" customFormat="1" ht="14.25" customHeight="1">
      <c r="A146" s="61" t="s">
        <v>52</v>
      </c>
      <c r="B146" s="61" t="s">
        <v>53</v>
      </c>
      <c r="C146" s="79">
        <f>C149+C148+C147</f>
        <v>308000</v>
      </c>
      <c r="D146" s="79">
        <f aca="true" t="shared" si="22" ref="D146:L146">D149+D148+D147</f>
        <v>168000</v>
      </c>
      <c r="E146" s="79">
        <f t="shared" si="22"/>
        <v>168000</v>
      </c>
      <c r="F146" s="79">
        <f t="shared" si="22"/>
        <v>0</v>
      </c>
      <c r="G146" s="79">
        <f t="shared" si="22"/>
        <v>0</v>
      </c>
      <c r="H146" s="79">
        <f t="shared" si="22"/>
        <v>0</v>
      </c>
      <c r="I146" s="79">
        <f t="shared" si="22"/>
        <v>0</v>
      </c>
      <c r="J146" s="79">
        <f t="shared" si="22"/>
        <v>168000</v>
      </c>
      <c r="K146" s="250">
        <f>K149+K148+K147</f>
        <v>168000</v>
      </c>
      <c r="L146" s="79">
        <f t="shared" si="22"/>
        <v>0</v>
      </c>
    </row>
    <row r="147" spans="1:12" s="36" customFormat="1" ht="14.25" customHeight="1">
      <c r="A147" s="114"/>
      <c r="B147" s="115" t="s">
        <v>111</v>
      </c>
      <c r="C147" s="116">
        <v>8000</v>
      </c>
      <c r="D147" s="116">
        <v>8000</v>
      </c>
      <c r="E147" s="116">
        <v>8000</v>
      </c>
      <c r="F147" s="79"/>
      <c r="G147" s="79"/>
      <c r="H147" s="79"/>
      <c r="I147" s="79"/>
      <c r="J147" s="116">
        <v>8000</v>
      </c>
      <c r="K147" s="274">
        <v>8000</v>
      </c>
      <c r="L147" s="80"/>
    </row>
    <row r="148" spans="1:12" s="36" customFormat="1" ht="52.5" customHeight="1">
      <c r="A148" s="61"/>
      <c r="B148" s="357" t="s">
        <v>115</v>
      </c>
      <c r="C148" s="78">
        <v>0</v>
      </c>
      <c r="D148" s="78">
        <v>0</v>
      </c>
      <c r="E148" s="78">
        <v>0</v>
      </c>
      <c r="F148" s="79"/>
      <c r="G148" s="79"/>
      <c r="H148" s="79"/>
      <c r="I148" s="79"/>
      <c r="J148" s="78">
        <v>0</v>
      </c>
      <c r="K148" s="358">
        <v>0</v>
      </c>
      <c r="L148" s="92"/>
    </row>
    <row r="149" spans="1:12" s="36" customFormat="1" ht="60" customHeight="1">
      <c r="A149" s="59"/>
      <c r="B149" s="118" t="s">
        <v>80</v>
      </c>
      <c r="C149" s="116">
        <f>100000+200000</f>
        <v>300000</v>
      </c>
      <c r="D149" s="116">
        <v>160000</v>
      </c>
      <c r="E149" s="116">
        <v>160000</v>
      </c>
      <c r="F149" s="78"/>
      <c r="G149" s="78"/>
      <c r="H149" s="78"/>
      <c r="I149" s="78"/>
      <c r="J149" s="116">
        <v>160000</v>
      </c>
      <c r="K149" s="274">
        <v>160000</v>
      </c>
      <c r="L149" s="92"/>
    </row>
    <row r="150" spans="1:12" s="36" customFormat="1" ht="13.5" customHeight="1">
      <c r="A150" s="119"/>
      <c r="B150" s="120" t="s">
        <v>65</v>
      </c>
      <c r="C150" s="35">
        <f>C151</f>
        <v>150000</v>
      </c>
      <c r="D150" s="35">
        <f>D151</f>
        <v>150000</v>
      </c>
      <c r="E150" s="35">
        <f>E151</f>
        <v>150000</v>
      </c>
      <c r="F150" s="35"/>
      <c r="G150" s="35"/>
      <c r="H150" s="35"/>
      <c r="I150" s="35"/>
      <c r="J150" s="121">
        <f>K150+L150</f>
        <v>150000</v>
      </c>
      <c r="K150" s="277">
        <f>K151</f>
        <v>150000</v>
      </c>
      <c r="L150" s="296"/>
    </row>
    <row r="151" spans="1:12" ht="15" customHeight="1">
      <c r="A151" s="122" t="s">
        <v>66</v>
      </c>
      <c r="B151" s="122"/>
      <c r="C151" s="37">
        <f aca="true" t="shared" si="23" ref="C151:E152">C152</f>
        <v>150000</v>
      </c>
      <c r="D151" s="37">
        <f t="shared" si="23"/>
        <v>150000</v>
      </c>
      <c r="E151" s="37">
        <f t="shared" si="23"/>
        <v>150000</v>
      </c>
      <c r="F151" s="37"/>
      <c r="G151" s="37"/>
      <c r="H151" s="37"/>
      <c r="I151" s="37"/>
      <c r="J151" s="123">
        <f>K151+L151</f>
        <v>150000</v>
      </c>
      <c r="K151" s="278">
        <f>K152</f>
        <v>150000</v>
      </c>
      <c r="L151" s="3"/>
    </row>
    <row r="152" spans="1:12" ht="15.75" customHeight="1">
      <c r="A152" s="58" t="s">
        <v>52</v>
      </c>
      <c r="B152" s="34" t="s">
        <v>53</v>
      </c>
      <c r="C152" s="43">
        <f t="shared" si="23"/>
        <v>150000</v>
      </c>
      <c r="D152" s="43">
        <f t="shared" si="23"/>
        <v>150000</v>
      </c>
      <c r="E152" s="43">
        <f t="shared" si="23"/>
        <v>150000</v>
      </c>
      <c r="F152" s="43"/>
      <c r="G152" s="43"/>
      <c r="H152" s="43"/>
      <c r="I152" s="43"/>
      <c r="J152" s="43">
        <f>J153</f>
        <v>150000</v>
      </c>
      <c r="K152" s="279">
        <f>K153</f>
        <v>150000</v>
      </c>
      <c r="L152" s="92"/>
    </row>
    <row r="153" spans="1:12" ht="27.75" customHeight="1">
      <c r="A153" s="93"/>
      <c r="B153" s="124" t="s">
        <v>121</v>
      </c>
      <c r="C153" s="87">
        <v>150000</v>
      </c>
      <c r="D153" s="87">
        <v>150000</v>
      </c>
      <c r="E153" s="87">
        <v>150000</v>
      </c>
      <c r="F153" s="43"/>
      <c r="G153" s="43"/>
      <c r="H153" s="43"/>
      <c r="I153" s="43"/>
      <c r="J153" s="47">
        <v>150000</v>
      </c>
      <c r="K153" s="280">
        <v>150000</v>
      </c>
      <c r="L153" s="92"/>
    </row>
    <row r="154" spans="1:12" s="149" customFormat="1" ht="29.25" customHeight="1">
      <c r="A154" s="322"/>
      <c r="B154" s="323" t="s">
        <v>176</v>
      </c>
      <c r="C154" s="1">
        <f>C156+C157+C158+C159+C160+C161+C162+C163+C164+C155</f>
        <v>11843136</v>
      </c>
      <c r="D154" s="1">
        <f>D156+D157+D158+D159+D160+D161+D162+D163+D164+D155</f>
        <v>407640</v>
      </c>
      <c r="E154" s="1">
        <f>E156+E157+E158+E159+E160+E161+E162+E163+E164+E155</f>
        <v>407640</v>
      </c>
      <c r="F154" s="1">
        <f>F156+F157+F158+F159+F160+F161+F162+F163+F164</f>
        <v>0</v>
      </c>
      <c r="G154" s="1">
        <f>G156+G157+G158+G159+G160+G161+G162+G163+G164</f>
        <v>0</v>
      </c>
      <c r="H154" s="1">
        <f>H156+H157+H158+H159+H160+H161+H162+H163+H164</f>
        <v>0</v>
      </c>
      <c r="I154" s="1">
        <f>I156+I157+I158+I159+I160+I161+I162+I163+I164+I155</f>
        <v>397693</v>
      </c>
      <c r="J154" s="1">
        <f>J156+J157+J158+J159+J160+J161+J162+J163+J164+J155</f>
        <v>9947</v>
      </c>
      <c r="K154" s="1">
        <f>K156+K157+K158+K159+K160+K161+K162+K163+K164+K155</f>
        <v>9947</v>
      </c>
      <c r="L154" s="1">
        <f>L156+L157+L158+L159+L160+L161+L162+L163+L164+L155</f>
        <v>0</v>
      </c>
    </row>
    <row r="155" spans="1:12" s="149" customFormat="1" ht="79.5" customHeight="1">
      <c r="A155" s="322"/>
      <c r="B155" s="344" t="s">
        <v>128</v>
      </c>
      <c r="C155" s="345">
        <v>9299129</v>
      </c>
      <c r="D155" s="147">
        <v>95000</v>
      </c>
      <c r="E155" s="147">
        <v>95000</v>
      </c>
      <c r="F155" s="147"/>
      <c r="G155" s="147"/>
      <c r="H155" s="147"/>
      <c r="I155" s="147">
        <v>93000</v>
      </c>
      <c r="J155" s="146">
        <f aca="true" t="shared" si="24" ref="J155:J163">K155+L155</f>
        <v>2000</v>
      </c>
      <c r="K155" s="249">
        <v>2000</v>
      </c>
      <c r="L155" s="144"/>
    </row>
    <row r="156" spans="1:12" s="66" customFormat="1" ht="102" customHeight="1">
      <c r="A156" s="169"/>
      <c r="B156" s="346" t="s">
        <v>159</v>
      </c>
      <c r="C156" s="146">
        <v>1734508</v>
      </c>
      <c r="D156" s="146">
        <v>1000</v>
      </c>
      <c r="E156" s="146">
        <v>1000</v>
      </c>
      <c r="F156" s="146"/>
      <c r="G156" s="146"/>
      <c r="H156" s="146"/>
      <c r="I156" s="184">
        <v>980</v>
      </c>
      <c r="J156" s="146">
        <f t="shared" si="24"/>
        <v>20</v>
      </c>
      <c r="K156" s="245">
        <v>20</v>
      </c>
      <c r="L156" s="169"/>
    </row>
    <row r="157" spans="1:12" s="66" customFormat="1" ht="79.5" customHeight="1">
      <c r="A157" s="169"/>
      <c r="B157" s="346" t="s">
        <v>160</v>
      </c>
      <c r="C157" s="146">
        <v>262991</v>
      </c>
      <c r="D157" s="146">
        <v>163974</v>
      </c>
      <c r="E157" s="146">
        <v>163974</v>
      </c>
      <c r="F157" s="146"/>
      <c r="G157" s="146"/>
      <c r="H157" s="146"/>
      <c r="I157" s="184">
        <v>158361</v>
      </c>
      <c r="J157" s="146">
        <f t="shared" si="24"/>
        <v>5613</v>
      </c>
      <c r="K157" s="245">
        <v>5613</v>
      </c>
      <c r="L157" s="169"/>
    </row>
    <row r="158" spans="1:12" s="66" customFormat="1" ht="78" customHeight="1">
      <c r="A158" s="169"/>
      <c r="B158" s="346" t="s">
        <v>161</v>
      </c>
      <c r="C158" s="146">
        <v>52717</v>
      </c>
      <c r="D158" s="146">
        <v>52717</v>
      </c>
      <c r="E158" s="146">
        <v>52717</v>
      </c>
      <c r="F158" s="146"/>
      <c r="G158" s="146"/>
      <c r="H158" s="146"/>
      <c r="I158" s="184">
        <v>51663</v>
      </c>
      <c r="J158" s="146">
        <f t="shared" si="24"/>
        <v>1054</v>
      </c>
      <c r="K158" s="245">
        <v>1054</v>
      </c>
      <c r="L158" s="169"/>
    </row>
    <row r="159" spans="1:12" s="66" customFormat="1" ht="87.75" customHeight="1">
      <c r="A159" s="169"/>
      <c r="B159" s="346" t="s">
        <v>162</v>
      </c>
      <c r="C159" s="146">
        <v>29750</v>
      </c>
      <c r="D159" s="146">
        <v>5000</v>
      </c>
      <c r="E159" s="146">
        <v>5000</v>
      </c>
      <c r="F159" s="146"/>
      <c r="G159" s="146"/>
      <c r="H159" s="146"/>
      <c r="I159" s="184">
        <v>4900</v>
      </c>
      <c r="J159" s="146">
        <f t="shared" si="24"/>
        <v>100</v>
      </c>
      <c r="K159" s="245">
        <v>100</v>
      </c>
      <c r="L159" s="169"/>
    </row>
    <row r="160" spans="1:12" s="66" customFormat="1" ht="79.5" customHeight="1">
      <c r="A160" s="169"/>
      <c r="B160" s="346" t="s">
        <v>163</v>
      </c>
      <c r="C160" s="146">
        <v>85651</v>
      </c>
      <c r="D160" s="146">
        <v>10000</v>
      </c>
      <c r="E160" s="146">
        <v>10000</v>
      </c>
      <c r="F160" s="146"/>
      <c r="G160" s="146"/>
      <c r="H160" s="146"/>
      <c r="I160" s="184">
        <v>9800</v>
      </c>
      <c r="J160" s="146">
        <f t="shared" si="24"/>
        <v>200</v>
      </c>
      <c r="K160" s="245">
        <v>200</v>
      </c>
      <c r="L160" s="169"/>
    </row>
    <row r="161" spans="1:12" s="66" customFormat="1" ht="79.5" customHeight="1">
      <c r="A161" s="169"/>
      <c r="B161" s="346" t="s">
        <v>164</v>
      </c>
      <c r="C161" s="146">
        <v>157624</v>
      </c>
      <c r="D161" s="146">
        <v>10000</v>
      </c>
      <c r="E161" s="146">
        <v>10000</v>
      </c>
      <c r="F161" s="146"/>
      <c r="G161" s="146"/>
      <c r="H161" s="146"/>
      <c r="I161" s="184">
        <v>9800</v>
      </c>
      <c r="J161" s="146">
        <f t="shared" si="24"/>
        <v>200</v>
      </c>
      <c r="K161" s="245">
        <v>200</v>
      </c>
      <c r="L161" s="169"/>
    </row>
    <row r="162" spans="1:12" s="66" customFormat="1" ht="79.5" customHeight="1">
      <c r="A162" s="169"/>
      <c r="B162" s="346" t="s">
        <v>165</v>
      </c>
      <c r="C162" s="146">
        <v>110706</v>
      </c>
      <c r="D162" s="146">
        <v>5000</v>
      </c>
      <c r="E162" s="146">
        <v>5000</v>
      </c>
      <c r="F162" s="146"/>
      <c r="G162" s="146"/>
      <c r="H162" s="146"/>
      <c r="I162" s="184">
        <v>4900</v>
      </c>
      <c r="J162" s="146">
        <f t="shared" si="24"/>
        <v>100</v>
      </c>
      <c r="K162" s="245">
        <v>100</v>
      </c>
      <c r="L162" s="169"/>
    </row>
    <row r="163" spans="1:12" s="66" customFormat="1" ht="79.5" customHeight="1">
      <c r="A163" s="169"/>
      <c r="B163" s="346" t="s">
        <v>166</v>
      </c>
      <c r="C163" s="146">
        <v>78111</v>
      </c>
      <c r="D163" s="146">
        <v>33000</v>
      </c>
      <c r="E163" s="146">
        <v>33000</v>
      </c>
      <c r="F163" s="146"/>
      <c r="G163" s="146"/>
      <c r="H163" s="146"/>
      <c r="I163" s="184">
        <v>32340</v>
      </c>
      <c r="J163" s="146">
        <f t="shared" si="24"/>
        <v>660</v>
      </c>
      <c r="K163" s="245">
        <v>660</v>
      </c>
      <c r="L163" s="169"/>
    </row>
    <row r="164" spans="1:12" s="66" customFormat="1" ht="87" customHeight="1">
      <c r="A164" s="169"/>
      <c r="B164" s="346" t="s">
        <v>167</v>
      </c>
      <c r="C164" s="146">
        <v>31949</v>
      </c>
      <c r="D164" s="146">
        <v>31949</v>
      </c>
      <c r="E164" s="146">
        <v>31949</v>
      </c>
      <c r="F164" s="146"/>
      <c r="G164" s="146"/>
      <c r="H164" s="146"/>
      <c r="I164" s="184">
        <v>31949</v>
      </c>
      <c r="J164" s="146">
        <f>K164+L164</f>
        <v>0</v>
      </c>
      <c r="K164" s="245"/>
      <c r="L164" s="169"/>
    </row>
    <row r="167" spans="5:8" ht="15">
      <c r="E167" s="328" t="s">
        <v>67</v>
      </c>
      <c r="H167" s="4" t="s">
        <v>5</v>
      </c>
    </row>
    <row r="168" spans="3:5" ht="15">
      <c r="C168" s="327"/>
      <c r="E168" s="328" t="s">
        <v>68</v>
      </c>
    </row>
    <row r="169" ht="15">
      <c r="C169" s="327"/>
    </row>
  </sheetData>
  <sheetProtection/>
  <mergeCells count="4">
    <mergeCell ref="C4:K4"/>
    <mergeCell ref="A6:B6"/>
    <mergeCell ref="A17:B17"/>
    <mergeCell ref="A22:B2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00390625" style="4" customWidth="1"/>
    <col min="2" max="2" width="24.140625" style="4" customWidth="1"/>
    <col min="3" max="3" width="12.7109375" style="4" customWidth="1"/>
    <col min="4" max="4" width="17.7109375" style="4" customWidth="1"/>
    <col min="5" max="5" width="11.140625" style="4" customWidth="1"/>
    <col min="6" max="6" width="8.00390625" style="4" customWidth="1"/>
    <col min="7" max="7" width="9.421875" style="4" customWidth="1"/>
    <col min="8" max="8" width="8.421875" style="4" customWidth="1"/>
    <col min="9" max="9" width="8.00390625" style="4" customWidth="1"/>
    <col min="10" max="10" width="10.7109375" style="4" customWidth="1"/>
    <col min="11" max="11" width="12.140625" style="4" customWidth="1"/>
    <col min="12" max="16384" width="9.140625" style="4" customWidth="1"/>
  </cols>
  <sheetData>
    <row r="1" spans="2:11" ht="12.75">
      <c r="B1" s="4" t="s">
        <v>0</v>
      </c>
      <c r="K1" s="5"/>
    </row>
    <row r="2" spans="2:11" ht="11.25">
      <c r="B2" s="4" t="s">
        <v>1</v>
      </c>
      <c r="K2" s="4" t="s">
        <v>199</v>
      </c>
    </row>
    <row r="3" ht="14.25" customHeight="1"/>
    <row r="4" spans="3:11" ht="11.25">
      <c r="C4" s="371" t="s">
        <v>102</v>
      </c>
      <c r="D4" s="371"/>
      <c r="E4" s="371"/>
      <c r="F4" s="371"/>
      <c r="G4" s="371"/>
      <c r="H4" s="371"/>
      <c r="I4" s="371"/>
      <c r="J4" s="371"/>
      <c r="K4" s="371"/>
    </row>
    <row r="5" ht="14.25" customHeight="1" thickBot="1"/>
    <row r="6" spans="1:12" ht="21.75" customHeight="1" thickBot="1">
      <c r="A6" s="372" t="s">
        <v>2</v>
      </c>
      <c r="B6" s="372"/>
      <c r="C6" s="6" t="s">
        <v>3</v>
      </c>
      <c r="D6" s="7" t="s">
        <v>4</v>
      </c>
      <c r="E6" s="8"/>
      <c r="F6" s="9"/>
      <c r="G6" s="9"/>
      <c r="H6" s="9" t="s">
        <v>103</v>
      </c>
      <c r="I6" s="9"/>
      <c r="J6" s="9"/>
      <c r="K6" s="9"/>
      <c r="L6" s="298"/>
    </row>
    <row r="7" spans="1:12" ht="10.5" customHeight="1">
      <c r="A7" s="10" t="s">
        <v>5</v>
      </c>
      <c r="B7" s="11"/>
      <c r="C7" s="12"/>
      <c r="D7" s="12" t="s">
        <v>6</v>
      </c>
      <c r="E7" s="13"/>
      <c r="F7" s="10"/>
      <c r="G7" s="14"/>
      <c r="H7" s="14"/>
      <c r="I7" s="14"/>
      <c r="J7" s="14"/>
      <c r="K7" s="14"/>
      <c r="L7" s="299"/>
    </row>
    <row r="8" spans="1:12" ht="10.5" customHeight="1">
      <c r="A8" s="10" t="s">
        <v>5</v>
      </c>
      <c r="B8" s="11"/>
      <c r="C8" s="12"/>
      <c r="D8" s="12">
        <v>2018</v>
      </c>
      <c r="E8" s="15" t="s">
        <v>7</v>
      </c>
      <c r="F8" s="16" t="s">
        <v>8</v>
      </c>
      <c r="G8" s="17"/>
      <c r="H8" s="18"/>
      <c r="I8" s="18"/>
      <c r="J8" s="18"/>
      <c r="K8" s="18"/>
      <c r="L8" s="300"/>
    </row>
    <row r="9" spans="1:12" ht="10.5" customHeight="1" thickBot="1">
      <c r="A9" s="10" t="s">
        <v>5</v>
      </c>
      <c r="B9" s="11"/>
      <c r="C9" s="12"/>
      <c r="D9" s="12"/>
      <c r="E9" s="15" t="s">
        <v>9</v>
      </c>
      <c r="F9" s="19"/>
      <c r="G9" s="20"/>
      <c r="H9" s="20"/>
      <c r="I9" s="20"/>
      <c r="J9" s="20"/>
      <c r="K9" s="20"/>
      <c r="L9" s="300"/>
    </row>
    <row r="10" spans="1:12" ht="10.5" customHeight="1" thickBot="1">
      <c r="A10" s="10" t="s">
        <v>5</v>
      </c>
      <c r="B10" s="11" t="s">
        <v>5</v>
      </c>
      <c r="C10" s="11"/>
      <c r="D10" s="12"/>
      <c r="E10" s="15" t="s">
        <v>10</v>
      </c>
      <c r="F10" s="359" t="s">
        <v>11</v>
      </c>
      <c r="G10" s="359" t="s">
        <v>12</v>
      </c>
      <c r="H10" s="359" t="s">
        <v>13</v>
      </c>
      <c r="I10" s="359" t="s">
        <v>183</v>
      </c>
      <c r="J10" s="359" t="s">
        <v>7</v>
      </c>
      <c r="K10" s="21" t="s">
        <v>15</v>
      </c>
      <c r="L10" s="300"/>
    </row>
    <row r="11" spans="1:12" ht="10.5" customHeight="1">
      <c r="A11" s="10"/>
      <c r="B11" s="11"/>
      <c r="C11" s="11"/>
      <c r="D11" s="12"/>
      <c r="E11" s="15" t="s">
        <v>16</v>
      </c>
      <c r="F11" s="15" t="s">
        <v>17</v>
      </c>
      <c r="G11" s="15" t="s">
        <v>18</v>
      </c>
      <c r="H11" s="15" t="s">
        <v>18</v>
      </c>
      <c r="I11" s="15" t="s">
        <v>184</v>
      </c>
      <c r="J11" s="15" t="s">
        <v>20</v>
      </c>
      <c r="K11" s="22" t="s">
        <v>21</v>
      </c>
      <c r="L11" s="300" t="s">
        <v>22</v>
      </c>
    </row>
    <row r="12" spans="1:12" ht="10.5" customHeight="1">
      <c r="A12" s="10"/>
      <c r="B12" s="11"/>
      <c r="C12" s="11"/>
      <c r="D12" s="11"/>
      <c r="E12" s="15"/>
      <c r="F12" s="15" t="s">
        <v>23</v>
      </c>
      <c r="G12" s="15" t="s">
        <v>24</v>
      </c>
      <c r="H12" s="15" t="s">
        <v>25</v>
      </c>
      <c r="I12" s="15"/>
      <c r="J12" s="15" t="s">
        <v>27</v>
      </c>
      <c r="K12" s="22" t="s">
        <v>28</v>
      </c>
      <c r="L12" s="300" t="s">
        <v>29</v>
      </c>
    </row>
    <row r="13" spans="1:12" ht="10.5" customHeight="1">
      <c r="A13" s="10"/>
      <c r="B13" s="11"/>
      <c r="C13" s="11"/>
      <c r="D13" s="11"/>
      <c r="E13" s="15"/>
      <c r="F13" s="15"/>
      <c r="G13" s="15"/>
      <c r="H13" s="15"/>
      <c r="I13" s="15"/>
      <c r="J13" s="15" t="s">
        <v>31</v>
      </c>
      <c r="K13" s="22" t="s">
        <v>32</v>
      </c>
      <c r="L13" s="300" t="s">
        <v>33</v>
      </c>
    </row>
    <row r="14" spans="1:12" ht="10.5" customHeight="1">
      <c r="A14" s="10"/>
      <c r="B14" s="11"/>
      <c r="C14" s="11"/>
      <c r="D14" s="11"/>
      <c r="E14" s="15"/>
      <c r="F14" s="15"/>
      <c r="G14" s="15"/>
      <c r="H14" s="15"/>
      <c r="I14" s="15"/>
      <c r="J14" s="15" t="s">
        <v>35</v>
      </c>
      <c r="K14" s="18"/>
      <c r="L14" s="300" t="s">
        <v>28</v>
      </c>
    </row>
    <row r="15" spans="1:12" ht="39.75" customHeight="1" thickBot="1">
      <c r="A15" s="10"/>
      <c r="B15" s="11"/>
      <c r="C15" s="11"/>
      <c r="D15" s="11"/>
      <c r="E15" s="15"/>
      <c r="F15" s="15"/>
      <c r="G15" s="15"/>
      <c r="H15" s="15"/>
      <c r="I15" s="15"/>
      <c r="J15" s="15"/>
      <c r="K15" s="18"/>
      <c r="L15" s="301" t="s">
        <v>36</v>
      </c>
    </row>
    <row r="16" spans="1:12" s="25" customFormat="1" ht="11.25" customHeight="1">
      <c r="A16" s="23"/>
      <c r="B16" s="7">
        <v>1</v>
      </c>
      <c r="C16" s="7">
        <v>2</v>
      </c>
      <c r="D16" s="359">
        <v>3</v>
      </c>
      <c r="E16" s="359" t="s">
        <v>37</v>
      </c>
      <c r="F16" s="359" t="s">
        <v>38</v>
      </c>
      <c r="G16" s="359" t="s">
        <v>39</v>
      </c>
      <c r="H16" s="24" t="s">
        <v>40</v>
      </c>
      <c r="I16" s="359" t="s">
        <v>41</v>
      </c>
      <c r="J16" s="359" t="s">
        <v>42</v>
      </c>
      <c r="K16" s="24" t="s">
        <v>43</v>
      </c>
      <c r="L16" s="297" t="s">
        <v>44</v>
      </c>
    </row>
    <row r="17" spans="1:12" s="25" customFormat="1" ht="35.25" customHeight="1">
      <c r="A17" s="373" t="s">
        <v>175</v>
      </c>
      <c r="B17" s="373"/>
      <c r="C17" s="26">
        <f aca="true" t="shared" si="0" ref="C17:L17">C18+C163+C166</f>
        <v>161167634</v>
      </c>
      <c r="D17" s="26">
        <f t="shared" si="0"/>
        <v>12299930</v>
      </c>
      <c r="E17" s="26">
        <f t="shared" si="0"/>
        <v>12299930</v>
      </c>
      <c r="F17" s="26">
        <f t="shared" si="0"/>
        <v>0</v>
      </c>
      <c r="G17" s="26">
        <f t="shared" si="0"/>
        <v>0</v>
      </c>
      <c r="H17" s="26">
        <f t="shared" si="0"/>
        <v>0</v>
      </c>
      <c r="I17" s="26">
        <f t="shared" si="0"/>
        <v>397693</v>
      </c>
      <c r="J17" s="26">
        <f t="shared" si="0"/>
        <v>11902237</v>
      </c>
      <c r="K17" s="26">
        <f t="shared" si="0"/>
        <v>6335239</v>
      </c>
      <c r="L17" s="26">
        <f t="shared" si="0"/>
        <v>7016998</v>
      </c>
    </row>
    <row r="18" spans="1:12" s="25" customFormat="1" ht="19.5" customHeight="1">
      <c r="A18" s="27"/>
      <c r="B18" s="28" t="s">
        <v>81</v>
      </c>
      <c r="C18" s="29">
        <f>C22+C30+C33+C42+C65+C116+C122+C127+C151+C38</f>
        <v>149174498</v>
      </c>
      <c r="D18" s="29">
        <f aca="true" t="shared" si="1" ref="D18:L18">D22+D30+D33+D42+D65+D116+D122+D127+D151+D38</f>
        <v>11742290</v>
      </c>
      <c r="E18" s="29">
        <f t="shared" si="1"/>
        <v>11742290</v>
      </c>
      <c r="F18" s="29">
        <f t="shared" si="1"/>
        <v>0</v>
      </c>
      <c r="G18" s="29">
        <f t="shared" si="1"/>
        <v>0</v>
      </c>
      <c r="H18" s="29">
        <f t="shared" si="1"/>
        <v>0</v>
      </c>
      <c r="I18" s="29">
        <f t="shared" si="1"/>
        <v>0</v>
      </c>
      <c r="J18" s="29">
        <f t="shared" si="1"/>
        <v>11742290</v>
      </c>
      <c r="K18" s="29">
        <f t="shared" si="1"/>
        <v>6175292</v>
      </c>
      <c r="L18" s="29">
        <f t="shared" si="1"/>
        <v>7016998</v>
      </c>
    </row>
    <row r="19" spans="1:12" s="25" customFormat="1" ht="15.75" customHeight="1">
      <c r="A19" s="30" t="s">
        <v>47</v>
      </c>
      <c r="B19" s="31" t="s">
        <v>48</v>
      </c>
      <c r="C19" s="232">
        <f>C23+C66+C117+C128+C155+C34</f>
        <v>21514139</v>
      </c>
      <c r="D19" s="232">
        <f aca="true" t="shared" si="2" ref="D19:L19">D23+D66+D117+D128+D155+D34</f>
        <v>2581048</v>
      </c>
      <c r="E19" s="232">
        <f t="shared" si="2"/>
        <v>2581048</v>
      </c>
      <c r="F19" s="232">
        <f t="shared" si="2"/>
        <v>0</v>
      </c>
      <c r="G19" s="232">
        <f t="shared" si="2"/>
        <v>0</v>
      </c>
      <c r="H19" s="232">
        <f t="shared" si="2"/>
        <v>0</v>
      </c>
      <c r="I19" s="232">
        <f t="shared" si="2"/>
        <v>0</v>
      </c>
      <c r="J19" s="232">
        <f t="shared" si="2"/>
        <v>2581048</v>
      </c>
      <c r="K19" s="232">
        <f t="shared" si="2"/>
        <v>2026050</v>
      </c>
      <c r="L19" s="232">
        <f t="shared" si="2"/>
        <v>2004998</v>
      </c>
    </row>
    <row r="20" spans="1:12" s="25" customFormat="1" ht="12.75" customHeight="1">
      <c r="A20" s="30" t="s">
        <v>50</v>
      </c>
      <c r="B20" s="32" t="s">
        <v>51</v>
      </c>
      <c r="C20" s="29">
        <f aca="true" t="shared" si="3" ref="C20:L20">C25+C43+C73+C131+C152</f>
        <v>125438491</v>
      </c>
      <c r="D20" s="29">
        <f t="shared" si="3"/>
        <v>7846000</v>
      </c>
      <c r="E20" s="29">
        <f t="shared" si="3"/>
        <v>7846000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7846000</v>
      </c>
      <c r="K20" s="29">
        <f t="shared" si="3"/>
        <v>2846000</v>
      </c>
      <c r="L20" s="29">
        <f t="shared" si="3"/>
        <v>5000000</v>
      </c>
    </row>
    <row r="21" spans="1:12" s="36" customFormat="1" ht="14.25" customHeight="1">
      <c r="A21" s="33" t="s">
        <v>52</v>
      </c>
      <c r="B21" s="34" t="s">
        <v>53</v>
      </c>
      <c r="C21" s="35">
        <f>C26+C31+C39+C48+C79+C119+C124+C158+C135</f>
        <v>2221868</v>
      </c>
      <c r="D21" s="35">
        <f>D26+D31+D39+D48+D79+D119+D124+D158+D135</f>
        <v>1315242</v>
      </c>
      <c r="E21" s="35">
        <f>E26+E31+E39+E48+E79+E119+E124+E158+E135</f>
        <v>1315242</v>
      </c>
      <c r="F21" s="35">
        <f>F26+F31+F39+F48+F79+F119+F124+F158</f>
        <v>0</v>
      </c>
      <c r="G21" s="35">
        <f>G26+G31+G39+G48+G79+G119+G124+G158</f>
        <v>0</v>
      </c>
      <c r="H21" s="35">
        <f>H26+H31+H39+H48+H79+H119+H124+H158</f>
        <v>0</v>
      </c>
      <c r="I21" s="35">
        <v>0</v>
      </c>
      <c r="J21" s="35">
        <f>J26+J31+J39+J48+J79+J119+J124+J158+J135</f>
        <v>1315242</v>
      </c>
      <c r="K21" s="35">
        <f>K26+K31+K39+K48+K79+K119+K124+K158+K135</f>
        <v>1303242</v>
      </c>
      <c r="L21" s="35">
        <f>L26+L31+L39+L48+L79+L119+L124+L158+L135</f>
        <v>12000</v>
      </c>
    </row>
    <row r="22" spans="1:12" s="36" customFormat="1" ht="12.75" customHeight="1">
      <c r="A22" s="374" t="s">
        <v>46</v>
      </c>
      <c r="B22" s="374"/>
      <c r="C22" s="37">
        <f>C26</f>
        <v>21500</v>
      </c>
      <c r="D22" s="37">
        <f>D26</f>
        <v>21500</v>
      </c>
      <c r="E22" s="37">
        <f aca="true" t="shared" si="4" ref="E22:L22">E26</f>
        <v>21500</v>
      </c>
      <c r="F22" s="37">
        <f t="shared" si="4"/>
        <v>0</v>
      </c>
      <c r="G22" s="37">
        <f t="shared" si="4"/>
        <v>0</v>
      </c>
      <c r="H22" s="37">
        <f t="shared" si="4"/>
        <v>0</v>
      </c>
      <c r="I22" s="37">
        <f t="shared" si="4"/>
        <v>0</v>
      </c>
      <c r="J22" s="37">
        <f t="shared" si="4"/>
        <v>21500</v>
      </c>
      <c r="K22" s="233">
        <f t="shared" si="4"/>
        <v>21500</v>
      </c>
      <c r="L22" s="283">
        <f t="shared" si="4"/>
        <v>0</v>
      </c>
    </row>
    <row r="23" spans="1:12" ht="15" customHeight="1">
      <c r="A23" s="30" t="s">
        <v>47</v>
      </c>
      <c r="B23" s="31" t="s">
        <v>48</v>
      </c>
      <c r="C23" s="38">
        <f>SUM(C24:C24)</f>
        <v>0</v>
      </c>
      <c r="D23" s="38">
        <f>SUM(D24:D24)</f>
        <v>0</v>
      </c>
      <c r="E23" s="38">
        <f>SUM(E24:E24)</f>
        <v>0</v>
      </c>
      <c r="F23" s="38"/>
      <c r="G23" s="38"/>
      <c r="H23" s="38"/>
      <c r="I23" s="38"/>
      <c r="J23" s="38">
        <f>SUM(J24:J24)</f>
        <v>0</v>
      </c>
      <c r="K23" s="234">
        <f>SUM(K24:K24)</f>
        <v>0</v>
      </c>
      <c r="L23" s="284"/>
    </row>
    <row r="24" spans="1:12" ht="15" customHeight="1" hidden="1">
      <c r="A24" s="39"/>
      <c r="B24" s="40"/>
      <c r="C24" s="41">
        <v>0</v>
      </c>
      <c r="D24" s="41">
        <v>0</v>
      </c>
      <c r="E24" s="41">
        <v>0</v>
      </c>
      <c r="F24" s="42"/>
      <c r="G24" s="43"/>
      <c r="H24" s="43"/>
      <c r="I24" s="43"/>
      <c r="J24" s="44">
        <v>0</v>
      </c>
      <c r="K24" s="235">
        <v>0</v>
      </c>
      <c r="L24" s="92"/>
    </row>
    <row r="25" spans="1:12" ht="15.75" customHeight="1">
      <c r="A25" s="30" t="s">
        <v>50</v>
      </c>
      <c r="B25" s="32" t="s">
        <v>51</v>
      </c>
      <c r="C25" s="45">
        <v>0</v>
      </c>
      <c r="D25" s="45">
        <v>0</v>
      </c>
      <c r="E25" s="45">
        <v>0</v>
      </c>
      <c r="F25" s="46"/>
      <c r="G25" s="46"/>
      <c r="H25" s="46"/>
      <c r="I25" s="46"/>
      <c r="J25" s="47">
        <v>0</v>
      </c>
      <c r="K25" s="236">
        <v>0</v>
      </c>
      <c r="L25" s="92"/>
    </row>
    <row r="26" spans="1:12" s="50" customFormat="1" ht="12.75" customHeight="1">
      <c r="A26" s="33" t="s">
        <v>52</v>
      </c>
      <c r="B26" s="34" t="s">
        <v>53</v>
      </c>
      <c r="C26" s="48">
        <f>C29+C28+C27</f>
        <v>21500</v>
      </c>
      <c r="D26" s="48">
        <f aca="true" t="shared" si="5" ref="D26:L26">D29+D28+D27</f>
        <v>21500</v>
      </c>
      <c r="E26" s="48">
        <f t="shared" si="5"/>
        <v>21500</v>
      </c>
      <c r="F26" s="48">
        <f t="shared" si="5"/>
        <v>0</v>
      </c>
      <c r="G26" s="48">
        <f t="shared" si="5"/>
        <v>0</v>
      </c>
      <c r="H26" s="48">
        <f t="shared" si="5"/>
        <v>0</v>
      </c>
      <c r="I26" s="48">
        <f t="shared" si="5"/>
        <v>0</v>
      </c>
      <c r="J26" s="48">
        <f t="shared" si="5"/>
        <v>21500</v>
      </c>
      <c r="K26" s="237">
        <f t="shared" si="5"/>
        <v>21500</v>
      </c>
      <c r="L26" s="79">
        <f t="shared" si="5"/>
        <v>0</v>
      </c>
    </row>
    <row r="27" spans="1:12" s="50" customFormat="1" ht="12.75" customHeight="1">
      <c r="A27" s="62"/>
      <c r="B27" s="225" t="s">
        <v>96</v>
      </c>
      <c r="C27" s="79">
        <v>7000</v>
      </c>
      <c r="D27" s="48">
        <v>7000</v>
      </c>
      <c r="E27" s="48">
        <v>7000</v>
      </c>
      <c r="F27" s="49"/>
      <c r="G27" s="49"/>
      <c r="H27" s="49"/>
      <c r="I27" s="49"/>
      <c r="J27" s="226">
        <v>7000</v>
      </c>
      <c r="K27" s="238">
        <v>7000</v>
      </c>
      <c r="L27" s="80"/>
    </row>
    <row r="28" spans="1:12" s="50" customFormat="1" ht="12.75" customHeight="1">
      <c r="A28" s="62"/>
      <c r="B28" s="227" t="s">
        <v>118</v>
      </c>
      <c r="C28" s="79">
        <f>4500-4500</f>
        <v>0</v>
      </c>
      <c r="D28" s="79">
        <f>4500-4500</f>
        <v>0</v>
      </c>
      <c r="E28" s="79">
        <f>4500-4500</f>
        <v>0</v>
      </c>
      <c r="F28" s="49"/>
      <c r="G28" s="49"/>
      <c r="H28" s="49"/>
      <c r="I28" s="49"/>
      <c r="J28" s="79">
        <f>4500-4500</f>
        <v>0</v>
      </c>
      <c r="K28" s="79">
        <f>4500-4500</f>
        <v>0</v>
      </c>
      <c r="L28" s="80"/>
    </row>
    <row r="29" spans="1:12" s="50" customFormat="1" ht="12.75" customHeight="1">
      <c r="A29" s="33"/>
      <c r="B29" s="51" t="s">
        <v>49</v>
      </c>
      <c r="C29" s="52">
        <f>10000+4500</f>
        <v>14500</v>
      </c>
      <c r="D29" s="52">
        <f>10000+4500</f>
        <v>14500</v>
      </c>
      <c r="E29" s="52">
        <f>10000+4500</f>
        <v>14500</v>
      </c>
      <c r="F29" s="53"/>
      <c r="G29" s="53"/>
      <c r="H29" s="53"/>
      <c r="I29" s="53"/>
      <c r="J29" s="52">
        <f>10000+4500</f>
        <v>14500</v>
      </c>
      <c r="K29" s="52">
        <f>10000+4500</f>
        <v>14500</v>
      </c>
      <c r="L29" s="92"/>
    </row>
    <row r="30" spans="1:12" s="50" customFormat="1" ht="12.75" customHeight="1">
      <c r="A30" s="54" t="s">
        <v>86</v>
      </c>
      <c r="B30" s="55"/>
      <c r="C30" s="56">
        <f aca="true" t="shared" si="6" ref="C30:E31">C31</f>
        <v>5000</v>
      </c>
      <c r="D30" s="56">
        <f t="shared" si="6"/>
        <v>5000</v>
      </c>
      <c r="E30" s="56">
        <f t="shared" si="6"/>
        <v>5000</v>
      </c>
      <c r="F30" s="57"/>
      <c r="G30" s="57"/>
      <c r="H30" s="57"/>
      <c r="I30" s="57"/>
      <c r="J30" s="56">
        <f>J31</f>
        <v>5000</v>
      </c>
      <c r="K30" s="240">
        <f>K31</f>
        <v>5000</v>
      </c>
      <c r="L30" s="287"/>
    </row>
    <row r="31" spans="1:12" s="50" customFormat="1" ht="12.75" customHeight="1">
      <c r="A31" s="58" t="s">
        <v>52</v>
      </c>
      <c r="B31" s="34" t="s">
        <v>53</v>
      </c>
      <c r="C31" s="48">
        <f t="shared" si="6"/>
        <v>5000</v>
      </c>
      <c r="D31" s="48">
        <f t="shared" si="6"/>
        <v>5000</v>
      </c>
      <c r="E31" s="48">
        <f t="shared" si="6"/>
        <v>5000</v>
      </c>
      <c r="F31" s="49"/>
      <c r="G31" s="49"/>
      <c r="H31" s="49"/>
      <c r="I31" s="49"/>
      <c r="J31" s="48">
        <f>J32</f>
        <v>5000</v>
      </c>
      <c r="K31" s="237">
        <f>K32</f>
        <v>5000</v>
      </c>
      <c r="L31" s="80"/>
    </row>
    <row r="32" spans="1:12" s="138" customFormat="1" ht="18" customHeight="1">
      <c r="A32" s="157"/>
      <c r="B32" s="182" t="s">
        <v>119</v>
      </c>
      <c r="C32" s="146">
        <v>5000</v>
      </c>
      <c r="D32" s="146">
        <v>5000</v>
      </c>
      <c r="E32" s="146">
        <v>5000</v>
      </c>
      <c r="F32" s="146"/>
      <c r="G32" s="146"/>
      <c r="H32" s="146"/>
      <c r="I32" s="146"/>
      <c r="J32" s="183">
        <v>5000</v>
      </c>
      <c r="K32" s="241">
        <v>5000</v>
      </c>
      <c r="L32" s="184"/>
    </row>
    <row r="33" spans="1:12" s="138" customFormat="1" ht="18" customHeight="1">
      <c r="A33" s="361" t="s">
        <v>196</v>
      </c>
      <c r="B33" s="362"/>
      <c r="C33" s="1">
        <f aca="true" t="shared" si="7" ref="C33:L33">C35+C36+C37</f>
        <v>14650</v>
      </c>
      <c r="D33" s="1">
        <f t="shared" si="7"/>
        <v>14650</v>
      </c>
      <c r="E33" s="1">
        <f t="shared" si="7"/>
        <v>14650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14650</v>
      </c>
      <c r="K33" s="1">
        <f t="shared" si="7"/>
        <v>14650</v>
      </c>
      <c r="L33" s="1">
        <f t="shared" si="7"/>
        <v>0</v>
      </c>
    </row>
    <row r="34" spans="1:12" s="138" customFormat="1" ht="18" customHeight="1">
      <c r="A34" s="30" t="s">
        <v>47</v>
      </c>
      <c r="B34" s="31" t="s">
        <v>48</v>
      </c>
      <c r="C34" s="365">
        <f>C35+C36+C37</f>
        <v>14650</v>
      </c>
      <c r="D34" s="365">
        <f>D35+D36+D37</f>
        <v>14650</v>
      </c>
      <c r="E34" s="365">
        <f>E35+E36+E37</f>
        <v>14650</v>
      </c>
      <c r="F34" s="157"/>
      <c r="G34" s="157"/>
      <c r="H34" s="157"/>
      <c r="I34" s="157"/>
      <c r="J34" s="365">
        <f>J35+J36+J37</f>
        <v>14650</v>
      </c>
      <c r="K34" s="365">
        <f>K35+K36+K37</f>
        <v>14650</v>
      </c>
      <c r="L34" s="157"/>
    </row>
    <row r="35" spans="1:12" s="138" customFormat="1" ht="18" customHeight="1">
      <c r="A35" s="363"/>
      <c r="B35" s="364" t="s">
        <v>195</v>
      </c>
      <c r="C35" s="68">
        <v>4000</v>
      </c>
      <c r="D35" s="68">
        <v>4000</v>
      </c>
      <c r="E35" s="68">
        <v>4000</v>
      </c>
      <c r="F35" s="68"/>
      <c r="G35" s="68"/>
      <c r="H35" s="68"/>
      <c r="I35" s="68"/>
      <c r="J35" s="68">
        <v>4000</v>
      </c>
      <c r="K35" s="68">
        <v>4000</v>
      </c>
      <c r="L35" s="68"/>
    </row>
    <row r="36" spans="1:12" s="138" customFormat="1" ht="18" customHeight="1">
      <c r="A36" s="363"/>
      <c r="B36" s="364" t="s">
        <v>197</v>
      </c>
      <c r="C36" s="68">
        <v>9000</v>
      </c>
      <c r="D36" s="68">
        <v>9000</v>
      </c>
      <c r="E36" s="68">
        <v>9000</v>
      </c>
      <c r="F36" s="68"/>
      <c r="G36" s="68"/>
      <c r="H36" s="68"/>
      <c r="I36" s="68"/>
      <c r="J36" s="68">
        <v>9000</v>
      </c>
      <c r="K36" s="68">
        <v>9000</v>
      </c>
      <c r="L36" s="68"/>
    </row>
    <row r="37" spans="1:12" s="138" customFormat="1" ht="18" customHeight="1">
      <c r="A37" s="363"/>
      <c r="B37" s="364" t="s">
        <v>198</v>
      </c>
      <c r="C37" s="68">
        <v>1650</v>
      </c>
      <c r="D37" s="68">
        <v>1650</v>
      </c>
      <c r="E37" s="68">
        <v>1650</v>
      </c>
      <c r="F37" s="68"/>
      <c r="G37" s="68"/>
      <c r="H37" s="68"/>
      <c r="I37" s="68"/>
      <c r="J37" s="68">
        <v>1650</v>
      </c>
      <c r="K37" s="68">
        <v>1650</v>
      </c>
      <c r="L37" s="68"/>
    </row>
    <row r="38" spans="1:12" s="138" customFormat="1" ht="18" customHeight="1">
      <c r="A38" s="361" t="s">
        <v>146</v>
      </c>
      <c r="B38" s="362"/>
      <c r="C38" s="1">
        <f>C39</f>
        <v>22000</v>
      </c>
      <c r="D38" s="1">
        <f aca="true" t="shared" si="8" ref="D38:L38">D39</f>
        <v>22000</v>
      </c>
      <c r="E38" s="1">
        <f t="shared" si="8"/>
        <v>22000</v>
      </c>
      <c r="F38" s="1">
        <f t="shared" si="8"/>
        <v>0</v>
      </c>
      <c r="G38" s="1">
        <f t="shared" si="8"/>
        <v>0</v>
      </c>
      <c r="H38" s="1">
        <f t="shared" si="8"/>
        <v>0</v>
      </c>
      <c r="I38" s="1">
        <f t="shared" si="8"/>
        <v>0</v>
      </c>
      <c r="J38" s="1">
        <f t="shared" si="8"/>
        <v>22000</v>
      </c>
      <c r="K38" s="1">
        <f t="shared" si="8"/>
        <v>22000</v>
      </c>
      <c r="L38" s="1">
        <f t="shared" si="8"/>
        <v>0</v>
      </c>
    </row>
    <row r="39" spans="1:12" s="138" customFormat="1" ht="14.25" customHeight="1">
      <c r="A39" s="60" t="s">
        <v>52</v>
      </c>
      <c r="B39" s="360" t="s">
        <v>53</v>
      </c>
      <c r="C39" s="146">
        <f>C40+C41</f>
        <v>22000</v>
      </c>
      <c r="D39" s="146">
        <f>D40+D41</f>
        <v>22000</v>
      </c>
      <c r="E39" s="146">
        <f>E40+E41</f>
        <v>22000</v>
      </c>
      <c r="F39" s="146"/>
      <c r="G39" s="146"/>
      <c r="H39" s="146"/>
      <c r="I39" s="146"/>
      <c r="J39" s="146">
        <f>J40+J41</f>
        <v>22000</v>
      </c>
      <c r="K39" s="146">
        <f>K40+K41</f>
        <v>22000</v>
      </c>
      <c r="L39" s="159"/>
    </row>
    <row r="40" spans="1:12" s="138" customFormat="1" ht="50.25" customHeight="1">
      <c r="A40" s="60"/>
      <c r="B40" s="227" t="s">
        <v>185</v>
      </c>
      <c r="C40" s="146">
        <f>93000-93000</f>
        <v>0</v>
      </c>
      <c r="D40" s="146">
        <f>93000-93000</f>
        <v>0</v>
      </c>
      <c r="E40" s="146">
        <f>93000-93000</f>
        <v>0</v>
      </c>
      <c r="F40" s="146"/>
      <c r="G40" s="146"/>
      <c r="H40" s="146"/>
      <c r="I40" s="146"/>
      <c r="J40" s="146">
        <f>93000-93000</f>
        <v>0</v>
      </c>
      <c r="K40" s="146">
        <f>93000-93000</f>
        <v>0</v>
      </c>
      <c r="L40" s="159"/>
    </row>
    <row r="41" spans="1:12" s="138" customFormat="1" ht="17.25" customHeight="1">
      <c r="A41" s="302"/>
      <c r="B41" s="330" t="s">
        <v>147</v>
      </c>
      <c r="C41" s="64">
        <v>22000</v>
      </c>
      <c r="D41" s="146">
        <v>22000</v>
      </c>
      <c r="E41" s="146">
        <v>22000</v>
      </c>
      <c r="F41" s="146"/>
      <c r="G41" s="146"/>
      <c r="H41" s="146"/>
      <c r="I41" s="146"/>
      <c r="J41" s="146">
        <v>22000</v>
      </c>
      <c r="K41" s="146">
        <v>22000</v>
      </c>
      <c r="L41" s="159"/>
    </row>
    <row r="42" spans="1:12" s="50" customFormat="1" ht="15.75" customHeight="1">
      <c r="A42" s="71" t="s">
        <v>54</v>
      </c>
      <c r="B42" s="72"/>
      <c r="C42" s="73">
        <f aca="true" t="shared" si="9" ref="C42:L42">C43+C46+C48</f>
        <v>4224666</v>
      </c>
      <c r="D42" s="73">
        <f t="shared" si="9"/>
        <v>150750</v>
      </c>
      <c r="E42" s="73">
        <f t="shared" si="9"/>
        <v>150750</v>
      </c>
      <c r="F42" s="73">
        <f t="shared" si="9"/>
        <v>0</v>
      </c>
      <c r="G42" s="73">
        <f t="shared" si="9"/>
        <v>0</v>
      </c>
      <c r="H42" s="73">
        <f t="shared" si="9"/>
        <v>0</v>
      </c>
      <c r="I42" s="73">
        <f t="shared" si="9"/>
        <v>0</v>
      </c>
      <c r="J42" s="73">
        <f t="shared" si="9"/>
        <v>150750</v>
      </c>
      <c r="K42" s="246">
        <f t="shared" si="9"/>
        <v>150750</v>
      </c>
      <c r="L42" s="289">
        <f t="shared" si="9"/>
        <v>0</v>
      </c>
    </row>
    <row r="43" spans="1:12" ht="15" customHeight="1">
      <c r="A43" s="30" t="s">
        <v>50</v>
      </c>
      <c r="B43" s="32" t="s">
        <v>51</v>
      </c>
      <c r="C43" s="317">
        <f>C44+C45</f>
        <v>4019291</v>
      </c>
      <c r="D43" s="74">
        <f aca="true" t="shared" si="10" ref="D43:K43">D44+D45</f>
        <v>10000</v>
      </c>
      <c r="E43" s="74">
        <f t="shared" si="10"/>
        <v>10000</v>
      </c>
      <c r="F43" s="74">
        <f t="shared" si="10"/>
        <v>0</v>
      </c>
      <c r="G43" s="74">
        <f t="shared" si="10"/>
        <v>0</v>
      </c>
      <c r="H43" s="74">
        <f t="shared" si="10"/>
        <v>0</v>
      </c>
      <c r="I43" s="74">
        <f t="shared" si="10"/>
        <v>0</v>
      </c>
      <c r="J43" s="74">
        <f t="shared" si="10"/>
        <v>10000</v>
      </c>
      <c r="K43" s="247">
        <f t="shared" si="10"/>
        <v>10000</v>
      </c>
      <c r="L43" s="92"/>
    </row>
    <row r="44" spans="1:12" s="66" customFormat="1" ht="69.75" customHeight="1">
      <c r="A44" s="169"/>
      <c r="B44" s="145" t="s">
        <v>127</v>
      </c>
      <c r="C44" s="146">
        <v>4014291</v>
      </c>
      <c r="D44" s="146">
        <v>5000</v>
      </c>
      <c r="E44" s="146">
        <v>5000</v>
      </c>
      <c r="F44" s="180"/>
      <c r="G44" s="180"/>
      <c r="H44" s="180"/>
      <c r="I44" s="180"/>
      <c r="J44" s="146">
        <v>5000</v>
      </c>
      <c r="K44" s="245">
        <v>5000</v>
      </c>
      <c r="L44" s="184"/>
    </row>
    <row r="45" spans="1:12" s="66" customFormat="1" ht="84" customHeight="1">
      <c r="A45" s="217"/>
      <c r="B45" s="185" t="s">
        <v>128</v>
      </c>
      <c r="C45" s="186">
        <v>5000</v>
      </c>
      <c r="D45" s="186">
        <v>5000</v>
      </c>
      <c r="E45" s="186">
        <v>5000</v>
      </c>
      <c r="F45" s="178"/>
      <c r="G45" s="178"/>
      <c r="H45" s="178"/>
      <c r="I45" s="178"/>
      <c r="J45" s="186">
        <v>5000</v>
      </c>
      <c r="K45" s="248">
        <v>5000</v>
      </c>
      <c r="L45" s="184"/>
    </row>
    <row r="46" spans="1:13" s="169" customFormat="1" ht="24" customHeight="1" hidden="1">
      <c r="A46" s="324"/>
      <c r="B46" s="324"/>
      <c r="C46" s="325"/>
      <c r="D46" s="1"/>
      <c r="E46" s="1"/>
      <c r="F46" s="1"/>
      <c r="G46" s="1"/>
      <c r="H46" s="1"/>
      <c r="I46" s="1"/>
      <c r="J46" s="1"/>
      <c r="K46" s="326"/>
      <c r="L46" s="1"/>
      <c r="M46" s="281"/>
    </row>
    <row r="47" spans="1:12" s="308" customFormat="1" ht="82.5" customHeight="1" hidden="1">
      <c r="A47" s="144"/>
      <c r="B47" s="344"/>
      <c r="C47" s="345"/>
      <c r="D47" s="147"/>
      <c r="E47" s="147"/>
      <c r="F47" s="147"/>
      <c r="G47" s="147"/>
      <c r="H47" s="147"/>
      <c r="I47" s="147"/>
      <c r="J47" s="147"/>
      <c r="K47" s="249"/>
      <c r="L47" s="147"/>
    </row>
    <row r="48" spans="1:12" ht="17.25" customHeight="1">
      <c r="A48" s="62" t="s">
        <v>52</v>
      </c>
      <c r="B48" s="61" t="s">
        <v>53</v>
      </c>
      <c r="C48" s="318">
        <f>C49+C50+C51+C52+C53</f>
        <v>205375</v>
      </c>
      <c r="D48" s="318">
        <f aca="true" t="shared" si="11" ref="D48:L48">D49+D50+D51+D52+D53</f>
        <v>140750</v>
      </c>
      <c r="E48" s="318">
        <f t="shared" si="11"/>
        <v>140750</v>
      </c>
      <c r="F48" s="318">
        <f t="shared" si="11"/>
        <v>0</v>
      </c>
      <c r="G48" s="318">
        <f t="shared" si="11"/>
        <v>0</v>
      </c>
      <c r="H48" s="318">
        <f t="shared" si="11"/>
        <v>0</v>
      </c>
      <c r="I48" s="318">
        <f t="shared" si="11"/>
        <v>0</v>
      </c>
      <c r="J48" s="318">
        <f t="shared" si="11"/>
        <v>140750</v>
      </c>
      <c r="K48" s="318">
        <f t="shared" si="11"/>
        <v>140750</v>
      </c>
      <c r="L48" s="318">
        <f t="shared" si="11"/>
        <v>0</v>
      </c>
    </row>
    <row r="49" spans="1:12" ht="17.25" customHeight="1">
      <c r="A49" s="62"/>
      <c r="B49" s="218" t="s">
        <v>113</v>
      </c>
      <c r="C49" s="219">
        <v>50000</v>
      </c>
      <c r="D49" s="219">
        <v>50000</v>
      </c>
      <c r="E49" s="219">
        <v>50000</v>
      </c>
      <c r="F49" s="158"/>
      <c r="G49" s="158"/>
      <c r="H49" s="158"/>
      <c r="I49" s="158"/>
      <c r="J49" s="219">
        <v>50000</v>
      </c>
      <c r="K49" s="251">
        <v>50000</v>
      </c>
      <c r="L49" s="148"/>
    </row>
    <row r="50" spans="1:12" ht="27" customHeight="1">
      <c r="A50" s="62"/>
      <c r="B50" s="185" t="s">
        <v>112</v>
      </c>
      <c r="C50" s="186">
        <v>50000</v>
      </c>
      <c r="D50" s="186">
        <v>50000</v>
      </c>
      <c r="E50" s="186">
        <v>50000</v>
      </c>
      <c r="F50" s="178"/>
      <c r="G50" s="178"/>
      <c r="H50" s="178"/>
      <c r="I50" s="178"/>
      <c r="J50" s="186">
        <v>50000</v>
      </c>
      <c r="K50" s="248">
        <v>50000</v>
      </c>
      <c r="L50" s="184"/>
    </row>
    <row r="51" spans="1:12" s="66" customFormat="1" ht="79.5" customHeight="1">
      <c r="A51" s="169"/>
      <c r="B51" s="145" t="s">
        <v>73</v>
      </c>
      <c r="C51" s="146">
        <v>55375</v>
      </c>
      <c r="D51" s="146">
        <v>1000</v>
      </c>
      <c r="E51" s="146">
        <v>1000</v>
      </c>
      <c r="F51" s="147"/>
      <c r="G51" s="147"/>
      <c r="H51" s="147"/>
      <c r="I51" s="147"/>
      <c r="J51" s="146">
        <v>1000</v>
      </c>
      <c r="K51" s="245">
        <v>1000</v>
      </c>
      <c r="L51" s="148"/>
    </row>
    <row r="52" spans="1:12" s="66" customFormat="1" ht="57" customHeight="1">
      <c r="A52" s="169"/>
      <c r="B52" s="145" t="s">
        <v>82</v>
      </c>
      <c r="C52" s="146">
        <v>29750</v>
      </c>
      <c r="D52" s="146">
        <v>29750</v>
      </c>
      <c r="E52" s="146">
        <v>29750</v>
      </c>
      <c r="F52" s="147"/>
      <c r="G52" s="147"/>
      <c r="H52" s="147"/>
      <c r="I52" s="147"/>
      <c r="J52" s="146">
        <v>29750</v>
      </c>
      <c r="K52" s="245">
        <v>29750</v>
      </c>
      <c r="L52" s="148"/>
    </row>
    <row r="53" spans="1:12" s="66" customFormat="1" ht="65.25" customHeight="1">
      <c r="A53" s="197"/>
      <c r="B53" s="145" t="s">
        <v>83</v>
      </c>
      <c r="C53" s="146">
        <v>20250</v>
      </c>
      <c r="D53" s="146">
        <v>10000</v>
      </c>
      <c r="E53" s="146">
        <v>10000</v>
      </c>
      <c r="F53" s="147"/>
      <c r="G53" s="147"/>
      <c r="H53" s="147"/>
      <c r="I53" s="147"/>
      <c r="J53" s="146">
        <v>10000</v>
      </c>
      <c r="K53" s="245">
        <v>10000</v>
      </c>
      <c r="L53" s="148"/>
    </row>
    <row r="54" spans="1:12" s="149" customFormat="1" ht="29.25" customHeight="1" hidden="1">
      <c r="A54" s="322"/>
      <c r="B54" s="323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s="149" customFormat="1" ht="51.75" customHeight="1" hidden="1">
      <c r="A55" s="322"/>
      <c r="B55" s="344"/>
      <c r="C55" s="345"/>
      <c r="D55" s="147"/>
      <c r="E55" s="147"/>
      <c r="F55" s="147"/>
      <c r="G55" s="147"/>
      <c r="H55" s="147"/>
      <c r="I55" s="147"/>
      <c r="J55" s="147"/>
      <c r="K55" s="249"/>
      <c r="L55" s="147"/>
    </row>
    <row r="56" spans="1:12" s="66" customFormat="1" ht="88.5" customHeight="1" hidden="1">
      <c r="A56" s="169"/>
      <c r="B56" s="346"/>
      <c r="C56" s="146"/>
      <c r="D56" s="146"/>
      <c r="E56" s="146"/>
      <c r="F56" s="146"/>
      <c r="G56" s="146"/>
      <c r="H56" s="146"/>
      <c r="I56" s="146"/>
      <c r="J56" s="146"/>
      <c r="K56" s="146"/>
      <c r="L56" s="184"/>
    </row>
    <row r="57" spans="1:12" s="66" customFormat="1" ht="79.5" customHeight="1" hidden="1">
      <c r="A57" s="169"/>
      <c r="B57" s="346"/>
      <c r="C57" s="146"/>
      <c r="D57" s="146"/>
      <c r="E57" s="146"/>
      <c r="F57" s="146"/>
      <c r="G57" s="146"/>
      <c r="H57" s="146"/>
      <c r="I57" s="146"/>
      <c r="J57" s="146"/>
      <c r="K57" s="146"/>
      <c r="L57" s="184"/>
    </row>
    <row r="58" spans="1:12" s="66" customFormat="1" ht="78" customHeight="1" hidden="1">
      <c r="A58" s="169"/>
      <c r="B58" s="346"/>
      <c r="C58" s="146"/>
      <c r="D58" s="146"/>
      <c r="E58" s="146"/>
      <c r="F58" s="146"/>
      <c r="G58" s="146"/>
      <c r="H58" s="146"/>
      <c r="I58" s="146"/>
      <c r="J58" s="146"/>
      <c r="K58" s="146"/>
      <c r="L58" s="184"/>
    </row>
    <row r="59" spans="1:12" s="66" customFormat="1" ht="87.75" customHeight="1" hidden="1">
      <c r="A59" s="169"/>
      <c r="B59" s="346"/>
      <c r="C59" s="146"/>
      <c r="D59" s="146"/>
      <c r="E59" s="146"/>
      <c r="F59" s="146"/>
      <c r="G59" s="146"/>
      <c r="H59" s="146"/>
      <c r="I59" s="146"/>
      <c r="J59" s="146"/>
      <c r="K59" s="146"/>
      <c r="L59" s="184"/>
    </row>
    <row r="60" spans="1:12" s="66" customFormat="1" ht="79.5" customHeight="1" hidden="1">
      <c r="A60" s="169"/>
      <c r="B60" s="346"/>
      <c r="C60" s="146"/>
      <c r="D60" s="146"/>
      <c r="E60" s="146"/>
      <c r="F60" s="146"/>
      <c r="G60" s="146"/>
      <c r="H60" s="146"/>
      <c r="I60" s="146"/>
      <c r="J60" s="146"/>
      <c r="K60" s="146"/>
      <c r="L60" s="184"/>
    </row>
    <row r="61" spans="1:12" s="66" customFormat="1" ht="79.5" customHeight="1" hidden="1">
      <c r="A61" s="169"/>
      <c r="B61" s="346"/>
      <c r="C61" s="146"/>
      <c r="D61" s="146"/>
      <c r="E61" s="146"/>
      <c r="F61" s="146"/>
      <c r="G61" s="146"/>
      <c r="H61" s="146"/>
      <c r="I61" s="146"/>
      <c r="J61" s="146"/>
      <c r="K61" s="146"/>
      <c r="L61" s="184"/>
    </row>
    <row r="62" spans="1:12" s="66" customFormat="1" ht="79.5" customHeight="1" hidden="1">
      <c r="A62" s="169"/>
      <c r="B62" s="346"/>
      <c r="C62" s="146"/>
      <c r="D62" s="146"/>
      <c r="E62" s="146"/>
      <c r="F62" s="146"/>
      <c r="G62" s="146"/>
      <c r="H62" s="146"/>
      <c r="I62" s="146"/>
      <c r="J62" s="146"/>
      <c r="K62" s="146"/>
      <c r="L62" s="184"/>
    </row>
    <row r="63" spans="1:12" s="66" customFormat="1" ht="79.5" customHeight="1" hidden="1">
      <c r="A63" s="169"/>
      <c r="B63" s="346"/>
      <c r="C63" s="146"/>
      <c r="D63" s="146"/>
      <c r="E63" s="146"/>
      <c r="F63" s="146"/>
      <c r="G63" s="146"/>
      <c r="H63" s="146"/>
      <c r="I63" s="146"/>
      <c r="J63" s="146"/>
      <c r="K63" s="146"/>
      <c r="L63" s="184"/>
    </row>
    <row r="64" spans="1:12" s="66" customFormat="1" ht="87" customHeight="1" hidden="1">
      <c r="A64" s="169"/>
      <c r="B64" s="346"/>
      <c r="C64" s="146"/>
      <c r="D64" s="146"/>
      <c r="E64" s="146"/>
      <c r="F64" s="146"/>
      <c r="G64" s="146"/>
      <c r="H64" s="146"/>
      <c r="I64" s="146"/>
      <c r="J64" s="146"/>
      <c r="K64" s="146"/>
      <c r="L64" s="184"/>
    </row>
    <row r="65" spans="1:12" s="36" customFormat="1" ht="19.5" customHeight="1">
      <c r="A65" s="71" t="s">
        <v>55</v>
      </c>
      <c r="B65" s="82"/>
      <c r="C65" s="83">
        <f>C66+C73+C79</f>
        <v>31005504</v>
      </c>
      <c r="D65" s="83">
        <f aca="true" t="shared" si="12" ref="D65:L65">D66+D73+D79</f>
        <v>1816490</v>
      </c>
      <c r="E65" s="83">
        <f t="shared" si="12"/>
        <v>1816490</v>
      </c>
      <c r="F65" s="83">
        <f t="shared" si="12"/>
        <v>0</v>
      </c>
      <c r="G65" s="83">
        <f t="shared" si="12"/>
        <v>0</v>
      </c>
      <c r="H65" s="83">
        <f t="shared" si="12"/>
        <v>0</v>
      </c>
      <c r="I65" s="83">
        <f t="shared" si="12"/>
        <v>0</v>
      </c>
      <c r="J65" s="83">
        <f>J66+J73+J79</f>
        <v>1816490</v>
      </c>
      <c r="K65" s="83">
        <f t="shared" si="12"/>
        <v>1249492</v>
      </c>
      <c r="L65" s="83">
        <f t="shared" si="12"/>
        <v>566998</v>
      </c>
    </row>
    <row r="66" spans="1:12" s="36" customFormat="1" ht="19.5" customHeight="1">
      <c r="A66" s="30" t="s">
        <v>47</v>
      </c>
      <c r="B66" s="32" t="s">
        <v>56</v>
      </c>
      <c r="C66" s="84">
        <f>C67+C68+C69+C70+C71+C72</f>
        <v>19879489</v>
      </c>
      <c r="D66" s="84">
        <f aca="true" t="shared" si="13" ref="D66:L66">D67+D68+D69+D70+D71+D72</f>
        <v>946398</v>
      </c>
      <c r="E66" s="84">
        <f t="shared" si="13"/>
        <v>946398</v>
      </c>
      <c r="F66" s="84">
        <f t="shared" si="13"/>
        <v>0</v>
      </c>
      <c r="G66" s="84">
        <f t="shared" si="13"/>
        <v>0</v>
      </c>
      <c r="H66" s="84">
        <f t="shared" si="13"/>
        <v>0</v>
      </c>
      <c r="I66" s="84">
        <f t="shared" si="13"/>
        <v>0</v>
      </c>
      <c r="J66" s="84">
        <f t="shared" si="13"/>
        <v>946398</v>
      </c>
      <c r="K66" s="98">
        <f t="shared" si="13"/>
        <v>391400</v>
      </c>
      <c r="L66" s="79">
        <f t="shared" si="13"/>
        <v>554998</v>
      </c>
    </row>
    <row r="67" spans="1:12" s="36" customFormat="1" ht="35.25" customHeight="1">
      <c r="A67" s="334"/>
      <c r="B67" s="335" t="s">
        <v>116</v>
      </c>
      <c r="C67" s="347">
        <v>0</v>
      </c>
      <c r="D67" s="347">
        <v>0</v>
      </c>
      <c r="E67" s="347">
        <v>0</v>
      </c>
      <c r="F67" s="337"/>
      <c r="G67" s="338"/>
      <c r="H67" s="338"/>
      <c r="I67" s="338"/>
      <c r="J67" s="347">
        <v>0</v>
      </c>
      <c r="K67" s="348">
        <v>0</v>
      </c>
      <c r="L67" s="340"/>
    </row>
    <row r="68" spans="1:12" s="149" customFormat="1" ht="54.75" customHeight="1">
      <c r="A68" s="150"/>
      <c r="B68" s="172" t="s">
        <v>129</v>
      </c>
      <c r="C68" s="154">
        <v>70000</v>
      </c>
      <c r="D68" s="154">
        <v>70000</v>
      </c>
      <c r="E68" s="154">
        <v>70000</v>
      </c>
      <c r="F68" s="154"/>
      <c r="G68" s="152"/>
      <c r="H68" s="152"/>
      <c r="I68" s="152"/>
      <c r="J68" s="154">
        <v>70000</v>
      </c>
      <c r="K68" s="253">
        <v>70000</v>
      </c>
      <c r="L68" s="148"/>
    </row>
    <row r="69" spans="1:12" s="149" customFormat="1" ht="62.25" customHeight="1">
      <c r="A69" s="220"/>
      <c r="B69" s="173" t="s">
        <v>182</v>
      </c>
      <c r="C69" s="154">
        <f>100000+221400</f>
        <v>321400</v>
      </c>
      <c r="D69" s="154">
        <f>100000+221400</f>
        <v>321400</v>
      </c>
      <c r="E69" s="154">
        <f>100000+221400</f>
        <v>321400</v>
      </c>
      <c r="F69" s="155"/>
      <c r="G69" s="155"/>
      <c r="H69" s="155"/>
      <c r="I69" s="155"/>
      <c r="J69" s="154">
        <f>100000+221400</f>
        <v>321400</v>
      </c>
      <c r="K69" s="154">
        <f>100000+221400</f>
        <v>321400</v>
      </c>
      <c r="L69" s="312"/>
    </row>
    <row r="70" spans="1:12" s="149" customFormat="1" ht="75.75" customHeight="1">
      <c r="A70" s="169"/>
      <c r="B70" s="346" t="s">
        <v>168</v>
      </c>
      <c r="C70" s="146">
        <v>4713962</v>
      </c>
      <c r="D70" s="146">
        <v>123335</v>
      </c>
      <c r="E70" s="146">
        <v>123335</v>
      </c>
      <c r="F70" s="146"/>
      <c r="G70" s="146"/>
      <c r="H70" s="146"/>
      <c r="I70" s="146"/>
      <c r="J70" s="146">
        <v>123335</v>
      </c>
      <c r="K70" s="146"/>
      <c r="L70" s="184">
        <v>123335</v>
      </c>
    </row>
    <row r="71" spans="1:12" s="149" customFormat="1" ht="66.75" customHeight="1">
      <c r="A71" s="169"/>
      <c r="B71" s="346" t="s">
        <v>169</v>
      </c>
      <c r="C71" s="146">
        <v>9539057</v>
      </c>
      <c r="D71" s="146">
        <v>262935</v>
      </c>
      <c r="E71" s="146">
        <v>262935</v>
      </c>
      <c r="F71" s="146"/>
      <c r="G71" s="146"/>
      <c r="H71" s="146"/>
      <c r="I71" s="146"/>
      <c r="J71" s="146">
        <v>262935</v>
      </c>
      <c r="K71" s="146"/>
      <c r="L71" s="184">
        <v>262935</v>
      </c>
    </row>
    <row r="72" spans="1:12" s="149" customFormat="1" ht="56.25" customHeight="1">
      <c r="A72" s="169"/>
      <c r="B72" s="346" t="s">
        <v>170</v>
      </c>
      <c r="C72" s="146">
        <v>5235070</v>
      </c>
      <c r="D72" s="146">
        <v>168728</v>
      </c>
      <c r="E72" s="146">
        <v>168728</v>
      </c>
      <c r="F72" s="146"/>
      <c r="G72" s="146"/>
      <c r="H72" s="146"/>
      <c r="I72" s="146"/>
      <c r="J72" s="146">
        <v>168728</v>
      </c>
      <c r="K72" s="146"/>
      <c r="L72" s="184">
        <v>168728</v>
      </c>
    </row>
    <row r="73" spans="1:12" s="50" customFormat="1" ht="16.5" customHeight="1">
      <c r="A73" s="62" t="s">
        <v>57</v>
      </c>
      <c r="B73" s="61" t="s">
        <v>58</v>
      </c>
      <c r="C73" s="67">
        <f>C74+C75+C76+C77+C78</f>
        <v>9928692</v>
      </c>
      <c r="D73" s="67">
        <f aca="true" t="shared" si="14" ref="D73:L73">D74+D75+D76+D77+D78</f>
        <v>342000</v>
      </c>
      <c r="E73" s="67">
        <f t="shared" si="14"/>
        <v>342000</v>
      </c>
      <c r="F73" s="67">
        <f t="shared" si="14"/>
        <v>0</v>
      </c>
      <c r="G73" s="67">
        <f t="shared" si="14"/>
        <v>0</v>
      </c>
      <c r="H73" s="67">
        <f t="shared" si="14"/>
        <v>0</v>
      </c>
      <c r="I73" s="67">
        <f t="shared" si="14"/>
        <v>0</v>
      </c>
      <c r="J73" s="67">
        <f t="shared" si="14"/>
        <v>342000</v>
      </c>
      <c r="K73" s="67">
        <f t="shared" si="14"/>
        <v>342000</v>
      </c>
      <c r="L73" s="67">
        <f t="shared" si="14"/>
        <v>0</v>
      </c>
    </row>
    <row r="74" spans="1:12" s="50" customFormat="1" ht="66" customHeight="1">
      <c r="A74" s="150"/>
      <c r="B74" s="216" t="s">
        <v>122</v>
      </c>
      <c r="C74" s="152">
        <v>2337008</v>
      </c>
      <c r="D74" s="152">
        <v>10000</v>
      </c>
      <c r="E74" s="152">
        <v>10000</v>
      </c>
      <c r="F74" s="153"/>
      <c r="G74" s="153"/>
      <c r="H74" s="153"/>
      <c r="I74" s="153"/>
      <c r="J74" s="224">
        <v>10000</v>
      </c>
      <c r="K74" s="242">
        <v>10000</v>
      </c>
      <c r="L74" s="148">
        <f>100000-100000</f>
        <v>0</v>
      </c>
    </row>
    <row r="75" spans="1:12" s="50" customFormat="1" ht="55.5" customHeight="1">
      <c r="A75" s="150"/>
      <c r="B75" s="151" t="s">
        <v>123</v>
      </c>
      <c r="C75" s="152">
        <v>2136126</v>
      </c>
      <c r="D75" s="152">
        <v>10000</v>
      </c>
      <c r="E75" s="152">
        <v>10000</v>
      </c>
      <c r="F75" s="152"/>
      <c r="G75" s="152"/>
      <c r="H75" s="152"/>
      <c r="I75" s="152"/>
      <c r="J75" s="152">
        <v>10000</v>
      </c>
      <c r="K75" s="243">
        <v>10000</v>
      </c>
      <c r="L75" s="148">
        <f>100000-100000</f>
        <v>0</v>
      </c>
    </row>
    <row r="76" spans="1:12" s="50" customFormat="1" ht="57.75" customHeight="1">
      <c r="A76" s="150"/>
      <c r="B76" s="151" t="s">
        <v>124</v>
      </c>
      <c r="C76" s="152">
        <v>2414668</v>
      </c>
      <c r="D76" s="180">
        <v>10000</v>
      </c>
      <c r="E76" s="180">
        <v>10000</v>
      </c>
      <c r="F76" s="181"/>
      <c r="G76" s="181"/>
      <c r="H76" s="181"/>
      <c r="I76" s="181"/>
      <c r="J76" s="152">
        <v>10000</v>
      </c>
      <c r="K76" s="243">
        <v>10000</v>
      </c>
      <c r="L76" s="148">
        <f>100000-100000</f>
        <v>0</v>
      </c>
    </row>
    <row r="77" spans="1:12" s="50" customFormat="1" ht="64.5" customHeight="1">
      <c r="A77" s="179"/>
      <c r="B77" s="151" t="s">
        <v>125</v>
      </c>
      <c r="C77" s="180">
        <v>2353699</v>
      </c>
      <c r="D77" s="180">
        <v>10000</v>
      </c>
      <c r="E77" s="180">
        <v>10000</v>
      </c>
      <c r="F77" s="153"/>
      <c r="G77" s="181"/>
      <c r="H77" s="181"/>
      <c r="I77" s="181"/>
      <c r="J77" s="180">
        <v>10000</v>
      </c>
      <c r="K77" s="244">
        <v>10000</v>
      </c>
      <c r="L77" s="148">
        <f>100000-100000</f>
        <v>0</v>
      </c>
    </row>
    <row r="78" spans="1:12" s="138" customFormat="1" ht="59.25" customHeight="1">
      <c r="A78" s="133"/>
      <c r="B78" s="134" t="s">
        <v>114</v>
      </c>
      <c r="C78" s="135">
        <v>687191</v>
      </c>
      <c r="D78" s="136">
        <v>302000</v>
      </c>
      <c r="E78" s="136">
        <v>302000</v>
      </c>
      <c r="F78" s="137"/>
      <c r="G78" s="137"/>
      <c r="H78" s="137"/>
      <c r="I78" s="137"/>
      <c r="J78" s="136">
        <v>302000</v>
      </c>
      <c r="K78" s="254">
        <v>302000</v>
      </c>
      <c r="L78" s="291"/>
    </row>
    <row r="79" spans="1:12" s="50" customFormat="1" ht="13.5" customHeight="1">
      <c r="A79" s="89" t="s">
        <v>52</v>
      </c>
      <c r="B79" s="229" t="s">
        <v>53</v>
      </c>
      <c r="C79" s="230">
        <f>SUM(C80:C115)</f>
        <v>1197323</v>
      </c>
      <c r="D79" s="230">
        <f aca="true" t="shared" si="15" ref="D79:L79">SUM(D80:D115)</f>
        <v>528092</v>
      </c>
      <c r="E79" s="230">
        <f t="shared" si="15"/>
        <v>528092</v>
      </c>
      <c r="F79" s="230">
        <f t="shared" si="15"/>
        <v>0</v>
      </c>
      <c r="G79" s="230">
        <f t="shared" si="15"/>
        <v>0</v>
      </c>
      <c r="H79" s="230">
        <f t="shared" si="15"/>
        <v>0</v>
      </c>
      <c r="I79" s="230">
        <f t="shared" si="15"/>
        <v>0</v>
      </c>
      <c r="J79" s="230">
        <f t="shared" si="15"/>
        <v>528092</v>
      </c>
      <c r="K79" s="230">
        <f t="shared" si="15"/>
        <v>516092</v>
      </c>
      <c r="L79" s="230">
        <f t="shared" si="15"/>
        <v>12000</v>
      </c>
    </row>
    <row r="80" spans="1:12" s="50" customFormat="1" ht="13.5" customHeight="1">
      <c r="A80" s="228"/>
      <c r="B80" s="75" t="s">
        <v>120</v>
      </c>
      <c r="C80" s="64">
        <v>30000</v>
      </c>
      <c r="D80" s="64">
        <v>30000</v>
      </c>
      <c r="E80" s="64">
        <v>30000</v>
      </c>
      <c r="F80" s="64"/>
      <c r="G80" s="64"/>
      <c r="H80" s="64"/>
      <c r="I80" s="64"/>
      <c r="J80" s="64">
        <v>30000</v>
      </c>
      <c r="K80" s="255">
        <v>30000</v>
      </c>
      <c r="L80" s="64"/>
    </row>
    <row r="81" spans="1:12" s="50" customFormat="1" ht="32.25" customHeight="1">
      <c r="A81" s="150"/>
      <c r="B81" s="198" t="s">
        <v>74</v>
      </c>
      <c r="C81" s="152">
        <v>289667</v>
      </c>
      <c r="D81" s="180">
        <v>88808</v>
      </c>
      <c r="E81" s="180">
        <v>88808</v>
      </c>
      <c r="F81" s="306"/>
      <c r="G81" s="306"/>
      <c r="H81" s="306"/>
      <c r="I81" s="306"/>
      <c r="J81" s="180">
        <v>88808</v>
      </c>
      <c r="K81" s="244">
        <v>88808</v>
      </c>
      <c r="L81" s="148"/>
    </row>
    <row r="82" spans="1:12" s="50" customFormat="1" ht="48.75" customHeight="1">
      <c r="A82" s="228"/>
      <c r="B82" s="341" t="s">
        <v>148</v>
      </c>
      <c r="C82" s="342">
        <v>0</v>
      </c>
      <c r="D82" s="342">
        <v>0</v>
      </c>
      <c r="E82" s="342">
        <v>0</v>
      </c>
      <c r="F82" s="342">
        <v>0</v>
      </c>
      <c r="G82" s="342"/>
      <c r="H82" s="342"/>
      <c r="I82" s="342"/>
      <c r="J82" s="342">
        <v>0</v>
      </c>
      <c r="K82" s="343">
        <v>0</v>
      </c>
      <c r="L82" s="342"/>
    </row>
    <row r="83" spans="1:12" s="50" customFormat="1" ht="48.75" customHeight="1">
      <c r="A83" s="228"/>
      <c r="B83" s="63" t="s">
        <v>177</v>
      </c>
      <c r="C83" s="64">
        <v>150000</v>
      </c>
      <c r="D83" s="64">
        <v>150000</v>
      </c>
      <c r="E83" s="64">
        <v>150000</v>
      </c>
      <c r="F83" s="64"/>
      <c r="G83" s="64"/>
      <c r="H83" s="64"/>
      <c r="I83" s="64"/>
      <c r="J83" s="64">
        <v>150000</v>
      </c>
      <c r="K83" s="255">
        <v>150000</v>
      </c>
      <c r="L83" s="64"/>
    </row>
    <row r="84" spans="1:12" s="50" customFormat="1" ht="51" customHeight="1">
      <c r="A84" s="228"/>
      <c r="B84" s="63" t="s">
        <v>178</v>
      </c>
      <c r="C84" s="64">
        <v>140000</v>
      </c>
      <c r="D84" s="64">
        <v>24000</v>
      </c>
      <c r="E84" s="64">
        <v>24000</v>
      </c>
      <c r="F84" s="64"/>
      <c r="G84" s="64"/>
      <c r="H84" s="64"/>
      <c r="I84" s="64"/>
      <c r="J84" s="64">
        <v>24000</v>
      </c>
      <c r="K84" s="255">
        <v>24000</v>
      </c>
      <c r="L84" s="64"/>
    </row>
    <row r="85" spans="1:12" s="50" customFormat="1" ht="45.75" customHeight="1">
      <c r="A85" s="139"/>
      <c r="B85" s="140" t="s">
        <v>88</v>
      </c>
      <c r="C85" s="146">
        <v>30000</v>
      </c>
      <c r="D85" s="146">
        <v>30000</v>
      </c>
      <c r="E85" s="146">
        <v>30000</v>
      </c>
      <c r="F85" s="158"/>
      <c r="G85" s="158"/>
      <c r="H85" s="158"/>
      <c r="I85" s="158"/>
      <c r="J85" s="146">
        <v>30000</v>
      </c>
      <c r="K85" s="245">
        <v>30000</v>
      </c>
      <c r="L85" s="288"/>
    </row>
    <row r="86" spans="1:12" s="50" customFormat="1" ht="58.5" customHeight="1">
      <c r="A86" s="139"/>
      <c r="B86" s="140" t="s">
        <v>126</v>
      </c>
      <c r="C86" s="146">
        <v>36100</v>
      </c>
      <c r="D86" s="146">
        <v>8000</v>
      </c>
      <c r="E86" s="146">
        <v>8000</v>
      </c>
      <c r="F86" s="146"/>
      <c r="G86" s="146"/>
      <c r="H86" s="146"/>
      <c r="I86" s="146"/>
      <c r="J86" s="146">
        <v>8000</v>
      </c>
      <c r="K86" s="245">
        <v>8000</v>
      </c>
      <c r="L86" s="159"/>
    </row>
    <row r="87" spans="1:12" s="50" customFormat="1" ht="64.5" customHeight="1">
      <c r="A87" s="139"/>
      <c r="B87" s="140" t="s">
        <v>138</v>
      </c>
      <c r="C87" s="146">
        <v>49800</v>
      </c>
      <c r="D87" s="146">
        <v>11000</v>
      </c>
      <c r="E87" s="146">
        <v>11000</v>
      </c>
      <c r="F87" s="146"/>
      <c r="G87" s="146"/>
      <c r="H87" s="146"/>
      <c r="I87" s="146"/>
      <c r="J87" s="146">
        <v>11000</v>
      </c>
      <c r="K87" s="245">
        <v>11000</v>
      </c>
      <c r="L87" s="159"/>
    </row>
    <row r="88" spans="1:12" s="50" customFormat="1" ht="66" customHeight="1">
      <c r="A88" s="139"/>
      <c r="B88" s="140" t="s">
        <v>90</v>
      </c>
      <c r="C88" s="146">
        <v>51900</v>
      </c>
      <c r="D88" s="146">
        <v>12000</v>
      </c>
      <c r="E88" s="146">
        <v>12000</v>
      </c>
      <c r="F88" s="146"/>
      <c r="G88" s="146"/>
      <c r="H88" s="146"/>
      <c r="I88" s="146"/>
      <c r="J88" s="146">
        <v>12000</v>
      </c>
      <c r="K88" s="245">
        <v>12000</v>
      </c>
      <c r="L88" s="159"/>
    </row>
    <row r="89" spans="1:12" s="50" customFormat="1" ht="58.5" customHeight="1">
      <c r="A89" s="139"/>
      <c r="B89" s="140" t="s">
        <v>91</v>
      </c>
      <c r="C89" s="146">
        <v>46200</v>
      </c>
      <c r="D89" s="146">
        <v>9000</v>
      </c>
      <c r="E89" s="146">
        <v>9000</v>
      </c>
      <c r="F89" s="146"/>
      <c r="G89" s="146"/>
      <c r="H89" s="146"/>
      <c r="I89" s="146"/>
      <c r="J89" s="146">
        <v>9000</v>
      </c>
      <c r="K89" s="245">
        <v>9000</v>
      </c>
      <c r="L89" s="159"/>
    </row>
    <row r="90" spans="1:12" s="50" customFormat="1" ht="60.75" customHeight="1">
      <c r="A90" s="139"/>
      <c r="B90" s="140" t="s">
        <v>145</v>
      </c>
      <c r="C90" s="146">
        <v>8000</v>
      </c>
      <c r="D90" s="146">
        <v>8000</v>
      </c>
      <c r="E90" s="146">
        <v>8000</v>
      </c>
      <c r="F90" s="146"/>
      <c r="G90" s="146"/>
      <c r="H90" s="146"/>
      <c r="I90" s="146"/>
      <c r="J90" s="146">
        <v>8000</v>
      </c>
      <c r="K90" s="245">
        <v>8000</v>
      </c>
      <c r="L90" s="159"/>
    </row>
    <row r="91" spans="1:12" s="50" customFormat="1" ht="72" customHeight="1">
      <c r="A91" s="139"/>
      <c r="B91" s="140" t="s">
        <v>92</v>
      </c>
      <c r="C91" s="146">
        <v>8000</v>
      </c>
      <c r="D91" s="146">
        <v>8000</v>
      </c>
      <c r="E91" s="146">
        <v>8000</v>
      </c>
      <c r="F91" s="146"/>
      <c r="G91" s="146"/>
      <c r="H91" s="146"/>
      <c r="I91" s="146"/>
      <c r="J91" s="146">
        <v>8000</v>
      </c>
      <c r="K91" s="245">
        <v>8000</v>
      </c>
      <c r="L91" s="159"/>
    </row>
    <row r="92" spans="1:12" s="50" customFormat="1" ht="63.75" customHeight="1">
      <c r="A92" s="139"/>
      <c r="B92" s="140" t="s">
        <v>93</v>
      </c>
      <c r="C92" s="146">
        <v>8000</v>
      </c>
      <c r="D92" s="146">
        <v>8000</v>
      </c>
      <c r="E92" s="146">
        <v>8000</v>
      </c>
      <c r="F92" s="146"/>
      <c r="G92" s="146"/>
      <c r="H92" s="146"/>
      <c r="I92" s="146"/>
      <c r="J92" s="146">
        <v>8000</v>
      </c>
      <c r="K92" s="245">
        <v>8000</v>
      </c>
      <c r="L92" s="159"/>
    </row>
    <row r="93" spans="1:12" s="50" customFormat="1" ht="66" customHeight="1">
      <c r="A93" s="139"/>
      <c r="B93" s="140" t="s">
        <v>94</v>
      </c>
      <c r="C93" s="146">
        <v>8000</v>
      </c>
      <c r="D93" s="146">
        <v>8000</v>
      </c>
      <c r="E93" s="146">
        <v>8000</v>
      </c>
      <c r="F93" s="146"/>
      <c r="G93" s="146"/>
      <c r="H93" s="146"/>
      <c r="I93" s="146"/>
      <c r="J93" s="146">
        <v>8000</v>
      </c>
      <c r="K93" s="245">
        <v>8000</v>
      </c>
      <c r="L93" s="159"/>
    </row>
    <row r="94" spans="1:12" s="50" customFormat="1" ht="58.5" customHeight="1">
      <c r="A94" s="139"/>
      <c r="B94" s="145" t="s">
        <v>98</v>
      </c>
      <c r="C94" s="146">
        <f>2000+54757</f>
        <v>56757</v>
      </c>
      <c r="D94" s="146">
        <f>2000+2000</f>
        <v>4000</v>
      </c>
      <c r="E94" s="146">
        <v>4000</v>
      </c>
      <c r="F94" s="146"/>
      <c r="G94" s="146"/>
      <c r="H94" s="146"/>
      <c r="I94" s="146"/>
      <c r="J94" s="146">
        <v>4000</v>
      </c>
      <c r="K94" s="245">
        <v>4000</v>
      </c>
      <c r="L94" s="159"/>
    </row>
    <row r="95" spans="1:12" s="50" customFormat="1" ht="56.25" customHeight="1">
      <c r="A95" s="139"/>
      <c r="B95" s="145" t="s">
        <v>99</v>
      </c>
      <c r="C95" s="146">
        <v>22415</v>
      </c>
      <c r="D95" s="146">
        <v>4000</v>
      </c>
      <c r="E95" s="146">
        <v>4000</v>
      </c>
      <c r="F95" s="146"/>
      <c r="G95" s="146"/>
      <c r="H95" s="146"/>
      <c r="I95" s="146"/>
      <c r="J95" s="146">
        <v>4000</v>
      </c>
      <c r="K95" s="245">
        <v>4000</v>
      </c>
      <c r="L95" s="159"/>
    </row>
    <row r="96" spans="1:12" s="50" customFormat="1" ht="47.25" customHeight="1">
      <c r="A96" s="139"/>
      <c r="B96" s="145" t="s">
        <v>100</v>
      </c>
      <c r="C96" s="146">
        <v>21574</v>
      </c>
      <c r="D96" s="146">
        <v>4000</v>
      </c>
      <c r="E96" s="146">
        <v>4000</v>
      </c>
      <c r="F96" s="146"/>
      <c r="G96" s="146"/>
      <c r="H96" s="146"/>
      <c r="I96" s="146"/>
      <c r="J96" s="146">
        <v>4000</v>
      </c>
      <c r="K96" s="245">
        <v>4000</v>
      </c>
      <c r="L96" s="159"/>
    </row>
    <row r="97" spans="1:12" s="50" customFormat="1" ht="65.25" customHeight="1">
      <c r="A97" s="77"/>
      <c r="B97" s="90" t="s">
        <v>75</v>
      </c>
      <c r="C97" s="81">
        <v>16500</v>
      </c>
      <c r="D97" s="81">
        <v>12000</v>
      </c>
      <c r="E97" s="81">
        <v>12000</v>
      </c>
      <c r="F97" s="107"/>
      <c r="G97" s="107"/>
      <c r="H97" s="107"/>
      <c r="I97" s="107"/>
      <c r="J97" s="81">
        <v>12000</v>
      </c>
      <c r="K97" s="256">
        <v>12000</v>
      </c>
      <c r="L97" s="69"/>
    </row>
    <row r="98" spans="1:12" s="138" customFormat="1" ht="69.75" customHeight="1">
      <c r="A98" s="139"/>
      <c r="B98" s="140" t="s">
        <v>76</v>
      </c>
      <c r="C98" s="146">
        <v>15000</v>
      </c>
      <c r="D98" s="146">
        <v>5084</v>
      </c>
      <c r="E98" s="146">
        <v>5084</v>
      </c>
      <c r="F98" s="181"/>
      <c r="G98" s="181"/>
      <c r="H98" s="181"/>
      <c r="I98" s="181"/>
      <c r="J98" s="146">
        <v>5084</v>
      </c>
      <c r="K98" s="245">
        <v>5084</v>
      </c>
      <c r="L98" s="288"/>
    </row>
    <row r="99" spans="1:12" s="138" customFormat="1" ht="57.75" customHeight="1">
      <c r="A99" s="139"/>
      <c r="B99" s="140" t="s">
        <v>77</v>
      </c>
      <c r="C99" s="146">
        <v>1700</v>
      </c>
      <c r="D99" s="146">
        <v>1700</v>
      </c>
      <c r="E99" s="146">
        <v>1700</v>
      </c>
      <c r="F99" s="181"/>
      <c r="G99" s="181"/>
      <c r="H99" s="181"/>
      <c r="I99" s="181"/>
      <c r="J99" s="146">
        <v>1700</v>
      </c>
      <c r="K99" s="245">
        <v>1700</v>
      </c>
      <c r="L99" s="288"/>
    </row>
    <row r="100" spans="1:12" s="138" customFormat="1" ht="58.5" customHeight="1">
      <c r="A100" s="349"/>
      <c r="B100" s="172" t="s">
        <v>130</v>
      </c>
      <c r="C100" s="146">
        <v>6000</v>
      </c>
      <c r="D100" s="146">
        <v>6000</v>
      </c>
      <c r="E100" s="146">
        <v>6000</v>
      </c>
      <c r="F100" s="146"/>
      <c r="G100" s="146"/>
      <c r="H100" s="146"/>
      <c r="I100" s="146"/>
      <c r="J100" s="146">
        <v>6000</v>
      </c>
      <c r="K100" s="245">
        <v>6000</v>
      </c>
      <c r="L100" s="159"/>
    </row>
    <row r="101" spans="1:12" s="138" customFormat="1" ht="58.5" customHeight="1">
      <c r="A101" s="349"/>
      <c r="B101" s="172" t="s">
        <v>139</v>
      </c>
      <c r="C101" s="146">
        <v>1000</v>
      </c>
      <c r="D101" s="146">
        <v>1000</v>
      </c>
      <c r="E101" s="146">
        <v>1000</v>
      </c>
      <c r="F101" s="146"/>
      <c r="G101" s="146"/>
      <c r="H101" s="146"/>
      <c r="I101" s="146"/>
      <c r="J101" s="146">
        <v>1000</v>
      </c>
      <c r="K101" s="245">
        <v>1000</v>
      </c>
      <c r="L101" s="159"/>
    </row>
    <row r="102" spans="1:12" s="138" customFormat="1" ht="58.5" customHeight="1">
      <c r="A102" s="349"/>
      <c r="B102" s="172" t="s">
        <v>140</v>
      </c>
      <c r="C102" s="146">
        <v>1500</v>
      </c>
      <c r="D102" s="146">
        <v>1500</v>
      </c>
      <c r="E102" s="146">
        <v>1500</v>
      </c>
      <c r="F102" s="146"/>
      <c r="G102" s="146"/>
      <c r="H102" s="146"/>
      <c r="I102" s="146"/>
      <c r="J102" s="146">
        <v>1500</v>
      </c>
      <c r="K102" s="245">
        <v>1500</v>
      </c>
      <c r="L102" s="159"/>
    </row>
    <row r="103" spans="1:12" s="138" customFormat="1" ht="65.25" customHeight="1">
      <c r="A103" s="349"/>
      <c r="B103" s="172" t="s">
        <v>179</v>
      </c>
      <c r="C103" s="146">
        <v>1500</v>
      </c>
      <c r="D103" s="146">
        <v>1500</v>
      </c>
      <c r="E103" s="146">
        <v>1500</v>
      </c>
      <c r="F103" s="146"/>
      <c r="G103" s="146"/>
      <c r="H103" s="146"/>
      <c r="I103" s="146"/>
      <c r="J103" s="146">
        <v>1500</v>
      </c>
      <c r="K103" s="245">
        <v>1500</v>
      </c>
      <c r="L103" s="159"/>
    </row>
    <row r="104" spans="1:12" s="138" customFormat="1" ht="70.5" customHeight="1">
      <c r="A104" s="349"/>
      <c r="B104" s="350" t="s">
        <v>180</v>
      </c>
      <c r="C104" s="186">
        <f>5000+25000</f>
        <v>30000</v>
      </c>
      <c r="D104" s="186">
        <f>5000+25000</f>
        <v>30000</v>
      </c>
      <c r="E104" s="186">
        <f>5000+25000</f>
        <v>30000</v>
      </c>
      <c r="F104" s="186"/>
      <c r="G104" s="186"/>
      <c r="H104" s="186"/>
      <c r="I104" s="186"/>
      <c r="J104" s="186">
        <f>5000+25000</f>
        <v>30000</v>
      </c>
      <c r="K104" s="248">
        <f>5000+25000</f>
        <v>30000</v>
      </c>
      <c r="L104" s="351"/>
    </row>
    <row r="105" spans="1:12" s="138" customFormat="1" ht="69.75" customHeight="1">
      <c r="A105" s="144"/>
      <c r="B105" s="172" t="s">
        <v>181</v>
      </c>
      <c r="C105" s="146">
        <v>2000</v>
      </c>
      <c r="D105" s="146">
        <v>2000</v>
      </c>
      <c r="E105" s="146">
        <v>2000</v>
      </c>
      <c r="F105" s="146"/>
      <c r="G105" s="146"/>
      <c r="H105" s="146"/>
      <c r="I105" s="146"/>
      <c r="J105" s="146">
        <v>2000</v>
      </c>
      <c r="K105" s="146">
        <v>2000</v>
      </c>
      <c r="L105" s="169"/>
    </row>
    <row r="106" spans="1:12" s="138" customFormat="1" ht="60" customHeight="1">
      <c r="A106" s="144"/>
      <c r="B106" s="346" t="s">
        <v>171</v>
      </c>
      <c r="C106" s="146">
        <v>26088</v>
      </c>
      <c r="D106" s="146">
        <v>2000</v>
      </c>
      <c r="E106" s="146">
        <v>2000</v>
      </c>
      <c r="F106" s="146"/>
      <c r="G106" s="146"/>
      <c r="H106" s="146"/>
      <c r="I106" s="146"/>
      <c r="J106" s="146">
        <v>2000</v>
      </c>
      <c r="K106" s="146">
        <v>2000</v>
      </c>
      <c r="L106" s="169"/>
    </row>
    <row r="107" spans="1:12" s="138" customFormat="1" ht="57" customHeight="1">
      <c r="A107" s="144"/>
      <c r="B107" s="346" t="s">
        <v>172</v>
      </c>
      <c r="C107" s="146">
        <v>42282</v>
      </c>
      <c r="D107" s="146">
        <v>2000</v>
      </c>
      <c r="E107" s="146">
        <v>2000</v>
      </c>
      <c r="F107" s="146"/>
      <c r="G107" s="146"/>
      <c r="H107" s="146"/>
      <c r="I107" s="146"/>
      <c r="J107" s="146">
        <v>2000</v>
      </c>
      <c r="K107" s="146">
        <v>2000</v>
      </c>
      <c r="L107" s="169"/>
    </row>
    <row r="108" spans="1:12" s="138" customFormat="1" ht="48.75" customHeight="1">
      <c r="A108" s="144"/>
      <c r="B108" s="346" t="s">
        <v>173</v>
      </c>
      <c r="C108" s="146">
        <v>42840</v>
      </c>
      <c r="D108" s="146">
        <v>2000</v>
      </c>
      <c r="E108" s="146">
        <v>2000</v>
      </c>
      <c r="F108" s="146"/>
      <c r="G108" s="146"/>
      <c r="H108" s="146"/>
      <c r="I108" s="146"/>
      <c r="J108" s="146">
        <v>2000</v>
      </c>
      <c r="K108" s="146">
        <v>2000</v>
      </c>
      <c r="L108" s="169"/>
    </row>
    <row r="109" spans="1:12" s="138" customFormat="1" ht="57" customHeight="1">
      <c r="A109" s="144"/>
      <c r="B109" s="346" t="s">
        <v>188</v>
      </c>
      <c r="C109" s="146">
        <v>15000</v>
      </c>
      <c r="D109" s="146">
        <v>15000</v>
      </c>
      <c r="E109" s="146">
        <v>15000</v>
      </c>
      <c r="F109" s="146"/>
      <c r="G109" s="146"/>
      <c r="H109" s="146"/>
      <c r="I109" s="146"/>
      <c r="J109" s="146">
        <v>15000</v>
      </c>
      <c r="K109" s="245">
        <v>15000</v>
      </c>
      <c r="L109" s="169"/>
    </row>
    <row r="110" spans="1:12" s="138" customFormat="1" ht="68.25" customHeight="1">
      <c r="A110" s="144"/>
      <c r="B110" s="346" t="s">
        <v>189</v>
      </c>
      <c r="C110" s="146">
        <v>5000</v>
      </c>
      <c r="D110" s="146">
        <v>5000</v>
      </c>
      <c r="E110" s="146">
        <v>5000</v>
      </c>
      <c r="F110" s="146"/>
      <c r="G110" s="146"/>
      <c r="H110" s="146"/>
      <c r="I110" s="146"/>
      <c r="J110" s="146">
        <v>5000</v>
      </c>
      <c r="K110" s="245">
        <v>5000</v>
      </c>
      <c r="L110" s="169"/>
    </row>
    <row r="111" spans="1:12" s="138" customFormat="1" ht="78.75" customHeight="1">
      <c r="A111" s="144"/>
      <c r="B111" s="346" t="s">
        <v>190</v>
      </c>
      <c r="C111" s="146">
        <v>5000</v>
      </c>
      <c r="D111" s="146">
        <v>5000</v>
      </c>
      <c r="E111" s="146">
        <v>5000</v>
      </c>
      <c r="F111" s="146"/>
      <c r="G111" s="146"/>
      <c r="H111" s="146"/>
      <c r="I111" s="146"/>
      <c r="J111" s="146">
        <v>5000</v>
      </c>
      <c r="K111" s="245">
        <v>5000</v>
      </c>
      <c r="L111" s="169"/>
    </row>
    <row r="112" spans="1:12" s="138" customFormat="1" ht="78.75" customHeight="1">
      <c r="A112" s="144"/>
      <c r="B112" s="346" t="s">
        <v>191</v>
      </c>
      <c r="C112" s="146">
        <v>3000</v>
      </c>
      <c r="D112" s="146">
        <v>3000</v>
      </c>
      <c r="E112" s="146">
        <v>3000</v>
      </c>
      <c r="F112" s="146"/>
      <c r="G112" s="146"/>
      <c r="H112" s="146"/>
      <c r="I112" s="146"/>
      <c r="J112" s="146">
        <v>3000</v>
      </c>
      <c r="K112" s="245">
        <v>3000</v>
      </c>
      <c r="L112" s="169"/>
    </row>
    <row r="113" spans="1:12" s="138" customFormat="1" ht="78.75" customHeight="1">
      <c r="A113" s="144"/>
      <c r="B113" s="346" t="s">
        <v>192</v>
      </c>
      <c r="C113" s="146">
        <v>10000</v>
      </c>
      <c r="D113" s="146">
        <v>10000</v>
      </c>
      <c r="E113" s="146">
        <v>10000</v>
      </c>
      <c r="F113" s="146"/>
      <c r="G113" s="146"/>
      <c r="H113" s="146"/>
      <c r="I113" s="146"/>
      <c r="J113" s="146">
        <v>10000</v>
      </c>
      <c r="K113" s="245">
        <v>10000</v>
      </c>
      <c r="L113" s="169"/>
    </row>
    <row r="114" spans="1:12" s="138" customFormat="1" ht="78.75" customHeight="1">
      <c r="A114" s="144"/>
      <c r="B114" s="346" t="s">
        <v>193</v>
      </c>
      <c r="C114" s="146">
        <v>4500</v>
      </c>
      <c r="D114" s="146">
        <v>4500</v>
      </c>
      <c r="E114" s="146">
        <v>4500</v>
      </c>
      <c r="F114" s="146"/>
      <c r="G114" s="146"/>
      <c r="H114" s="146"/>
      <c r="I114" s="146"/>
      <c r="J114" s="146">
        <v>4500</v>
      </c>
      <c r="K114" s="245">
        <v>4500</v>
      </c>
      <c r="L114" s="169"/>
    </row>
    <row r="115" spans="1:12" s="138" customFormat="1" ht="29.25" customHeight="1">
      <c r="A115" s="144"/>
      <c r="B115" s="346" t="s">
        <v>194</v>
      </c>
      <c r="C115" s="146">
        <v>12000</v>
      </c>
      <c r="D115" s="146">
        <v>12000</v>
      </c>
      <c r="E115" s="146">
        <v>12000</v>
      </c>
      <c r="F115" s="146"/>
      <c r="G115" s="146"/>
      <c r="H115" s="146"/>
      <c r="I115" s="146"/>
      <c r="J115" s="146">
        <v>12000</v>
      </c>
      <c r="K115" s="245">
        <v>0</v>
      </c>
      <c r="L115" s="169">
        <v>12000</v>
      </c>
    </row>
    <row r="116" spans="1:12" s="36" customFormat="1" ht="17.25" customHeight="1">
      <c r="A116" s="324" t="s">
        <v>89</v>
      </c>
      <c r="B116" s="165"/>
      <c r="C116" s="166">
        <f>C117+C119</f>
        <v>72000</v>
      </c>
      <c r="D116" s="166">
        <f aca="true" t="shared" si="16" ref="D116:K116">D117+D119</f>
        <v>72000</v>
      </c>
      <c r="E116" s="166">
        <f t="shared" si="16"/>
        <v>72000</v>
      </c>
      <c r="F116" s="166">
        <f t="shared" si="16"/>
        <v>0</v>
      </c>
      <c r="G116" s="166">
        <f t="shared" si="16"/>
        <v>0</v>
      </c>
      <c r="H116" s="166">
        <f t="shared" si="16"/>
        <v>0</v>
      </c>
      <c r="I116" s="166">
        <f t="shared" si="16"/>
        <v>0</v>
      </c>
      <c r="J116" s="166">
        <f t="shared" si="16"/>
        <v>72000</v>
      </c>
      <c r="K116" s="259">
        <f t="shared" si="16"/>
        <v>72000</v>
      </c>
      <c r="L116" s="167"/>
    </row>
    <row r="117" spans="1:12" s="50" customFormat="1" ht="17.25" customHeight="1">
      <c r="A117" s="163" t="s">
        <v>104</v>
      </c>
      <c r="B117" s="164"/>
      <c r="C117" s="170">
        <f>C118</f>
        <v>70000</v>
      </c>
      <c r="D117" s="170">
        <f aca="true" t="shared" si="17" ref="D117:K117">D118</f>
        <v>70000</v>
      </c>
      <c r="E117" s="170">
        <f t="shared" si="17"/>
        <v>70000</v>
      </c>
      <c r="F117" s="170">
        <f t="shared" si="17"/>
        <v>0</v>
      </c>
      <c r="G117" s="170">
        <f t="shared" si="17"/>
        <v>0</v>
      </c>
      <c r="H117" s="170">
        <f t="shared" si="17"/>
        <v>0</v>
      </c>
      <c r="I117" s="170">
        <f t="shared" si="17"/>
        <v>0</v>
      </c>
      <c r="J117" s="170">
        <f t="shared" si="17"/>
        <v>70000</v>
      </c>
      <c r="K117" s="260">
        <f t="shared" si="17"/>
        <v>70000</v>
      </c>
      <c r="L117" s="94"/>
    </row>
    <row r="118" spans="1:12" s="138" customFormat="1" ht="28.5" customHeight="1">
      <c r="A118" s="157"/>
      <c r="B118" s="145" t="s">
        <v>117</v>
      </c>
      <c r="C118" s="168">
        <f>40000+30000</f>
        <v>70000</v>
      </c>
      <c r="D118" s="168">
        <f>40000+30000</f>
        <v>70000</v>
      </c>
      <c r="E118" s="168">
        <f>40000+30000</f>
        <v>70000</v>
      </c>
      <c r="F118" s="147"/>
      <c r="G118" s="147"/>
      <c r="H118" s="147"/>
      <c r="I118" s="147"/>
      <c r="J118" s="168">
        <f>40000+30000</f>
        <v>70000</v>
      </c>
      <c r="K118" s="168">
        <f>40000+30000</f>
        <v>70000</v>
      </c>
      <c r="L118" s="169"/>
    </row>
    <row r="119" spans="1:12" s="50" customFormat="1" ht="17.25" customHeight="1">
      <c r="A119" s="60" t="s">
        <v>52</v>
      </c>
      <c r="B119" s="171" t="s">
        <v>53</v>
      </c>
      <c r="C119" s="156">
        <f>C121+C120</f>
        <v>2000</v>
      </c>
      <c r="D119" s="156">
        <f aca="true" t="shared" si="18" ref="D119:K119">D121+D120</f>
        <v>2000</v>
      </c>
      <c r="E119" s="156">
        <f t="shared" si="18"/>
        <v>2000</v>
      </c>
      <c r="F119" s="156">
        <f t="shared" si="18"/>
        <v>0</v>
      </c>
      <c r="G119" s="156">
        <f t="shared" si="18"/>
        <v>0</v>
      </c>
      <c r="H119" s="156">
        <f t="shared" si="18"/>
        <v>0</v>
      </c>
      <c r="I119" s="156">
        <f t="shared" si="18"/>
        <v>0</v>
      </c>
      <c r="J119" s="156">
        <f t="shared" si="18"/>
        <v>2000</v>
      </c>
      <c r="K119" s="262">
        <f t="shared" si="18"/>
        <v>2000</v>
      </c>
      <c r="L119" s="75"/>
    </row>
    <row r="120" spans="1:12" s="50" customFormat="1" ht="27.75" customHeight="1">
      <c r="A120" s="175"/>
      <c r="B120" s="63" t="s">
        <v>106</v>
      </c>
      <c r="C120" s="88">
        <v>1000</v>
      </c>
      <c r="D120" s="88">
        <v>1000</v>
      </c>
      <c r="E120" s="88">
        <v>1000</v>
      </c>
      <c r="F120" s="78"/>
      <c r="G120" s="78"/>
      <c r="H120" s="78"/>
      <c r="I120" s="78"/>
      <c r="J120" s="88">
        <v>1000</v>
      </c>
      <c r="K120" s="2">
        <v>1000</v>
      </c>
      <c r="L120" s="75"/>
    </row>
    <row r="121" spans="1:12" s="50" customFormat="1" ht="29.25" customHeight="1">
      <c r="A121" s="70"/>
      <c r="B121" s="63" t="s">
        <v>107</v>
      </c>
      <c r="C121" s="88">
        <v>1000</v>
      </c>
      <c r="D121" s="88">
        <v>1000</v>
      </c>
      <c r="E121" s="88">
        <v>1000</v>
      </c>
      <c r="F121" s="78"/>
      <c r="G121" s="78"/>
      <c r="H121" s="78"/>
      <c r="I121" s="78"/>
      <c r="J121" s="88">
        <v>1000</v>
      </c>
      <c r="K121" s="2">
        <v>1000</v>
      </c>
      <c r="L121" s="75"/>
    </row>
    <row r="122" spans="1:12" s="50" customFormat="1" ht="23.25" customHeight="1">
      <c r="A122" s="71" t="s">
        <v>60</v>
      </c>
      <c r="B122" s="96"/>
      <c r="C122" s="83">
        <f>C125+C126</f>
        <v>150000</v>
      </c>
      <c r="D122" s="83">
        <f>D125+D126</f>
        <v>150000</v>
      </c>
      <c r="E122" s="83">
        <f>E125+E126</f>
        <v>150000</v>
      </c>
      <c r="F122" s="83"/>
      <c r="G122" s="83"/>
      <c r="H122" s="83"/>
      <c r="I122" s="83"/>
      <c r="J122" s="83">
        <f>J125+J126</f>
        <v>150000</v>
      </c>
      <c r="K122" s="97">
        <f>K125+K126</f>
        <v>150000</v>
      </c>
      <c r="L122" s="3"/>
    </row>
    <row r="123" spans="1:12" s="50" customFormat="1" ht="15" customHeight="1">
      <c r="A123" s="30" t="s">
        <v>59</v>
      </c>
      <c r="B123" s="32" t="s">
        <v>48</v>
      </c>
      <c r="C123" s="84">
        <v>0</v>
      </c>
      <c r="D123" s="84">
        <v>0</v>
      </c>
      <c r="E123" s="84">
        <v>0</v>
      </c>
      <c r="F123" s="84"/>
      <c r="G123" s="84"/>
      <c r="H123" s="84"/>
      <c r="I123" s="84"/>
      <c r="J123" s="84">
        <v>0</v>
      </c>
      <c r="K123" s="98">
        <v>0</v>
      </c>
      <c r="L123" s="80"/>
    </row>
    <row r="124" spans="1:12" s="36" customFormat="1" ht="15" customHeight="1">
      <c r="A124" s="95" t="s">
        <v>52</v>
      </c>
      <c r="B124" s="89" t="s">
        <v>53</v>
      </c>
      <c r="C124" s="84">
        <f>C125+C126</f>
        <v>150000</v>
      </c>
      <c r="D124" s="84">
        <f>D125+D126</f>
        <v>150000</v>
      </c>
      <c r="E124" s="84">
        <f>E125+E126</f>
        <v>150000</v>
      </c>
      <c r="F124" s="46"/>
      <c r="G124" s="46"/>
      <c r="H124" s="46"/>
      <c r="I124" s="46"/>
      <c r="J124" s="99">
        <f>J125+J126</f>
        <v>150000</v>
      </c>
      <c r="K124" s="100">
        <f>K125+K126</f>
        <v>150000</v>
      </c>
      <c r="L124" s="80"/>
    </row>
    <row r="125" spans="1:12" s="138" customFormat="1" ht="55.5" customHeight="1">
      <c r="A125" s="199"/>
      <c r="B125" s="200" t="s">
        <v>101</v>
      </c>
      <c r="C125" s="152">
        <v>138000</v>
      </c>
      <c r="D125" s="152">
        <v>138000</v>
      </c>
      <c r="E125" s="152">
        <v>138000</v>
      </c>
      <c r="F125" s="180"/>
      <c r="G125" s="180"/>
      <c r="H125" s="180"/>
      <c r="I125" s="180"/>
      <c r="J125" s="152">
        <v>138000</v>
      </c>
      <c r="K125" s="243">
        <v>138000</v>
      </c>
      <c r="L125" s="148"/>
    </row>
    <row r="126" spans="1:12" s="138" customFormat="1" ht="27.75" customHeight="1">
      <c r="A126" s="201"/>
      <c r="B126" s="200" t="s">
        <v>69</v>
      </c>
      <c r="C126" s="152">
        <v>12000</v>
      </c>
      <c r="D126" s="152">
        <v>12000</v>
      </c>
      <c r="E126" s="152">
        <v>12000</v>
      </c>
      <c r="F126" s="180"/>
      <c r="G126" s="180"/>
      <c r="H126" s="180"/>
      <c r="I126" s="180"/>
      <c r="J126" s="152">
        <v>12000</v>
      </c>
      <c r="K126" s="243">
        <v>12000</v>
      </c>
      <c r="L126" s="184"/>
    </row>
    <row r="127" spans="1:12" s="50" customFormat="1" ht="15" customHeight="1">
      <c r="A127" s="101" t="s">
        <v>61</v>
      </c>
      <c r="B127" s="102"/>
      <c r="C127" s="37">
        <f aca="true" t="shared" si="19" ref="C127:L127">C128+C131+C135</f>
        <v>9579790</v>
      </c>
      <c r="D127" s="37">
        <f t="shared" si="19"/>
        <v>4123900</v>
      </c>
      <c r="E127" s="37">
        <f t="shared" si="19"/>
        <v>4123900</v>
      </c>
      <c r="F127" s="37">
        <f t="shared" si="19"/>
        <v>0</v>
      </c>
      <c r="G127" s="37">
        <f t="shared" si="19"/>
        <v>0</v>
      </c>
      <c r="H127" s="37">
        <f t="shared" si="19"/>
        <v>0</v>
      </c>
      <c r="I127" s="37">
        <f t="shared" si="19"/>
        <v>0</v>
      </c>
      <c r="J127" s="37">
        <f t="shared" si="19"/>
        <v>4123900</v>
      </c>
      <c r="K127" s="233">
        <f t="shared" si="19"/>
        <v>4123900</v>
      </c>
      <c r="L127" s="283">
        <f t="shared" si="19"/>
        <v>1450000</v>
      </c>
    </row>
    <row r="128" spans="1:12" s="50" customFormat="1" ht="21.75" customHeight="1">
      <c r="A128" s="58" t="s">
        <v>59</v>
      </c>
      <c r="B128" s="31" t="s">
        <v>56</v>
      </c>
      <c r="C128" s="38">
        <f>C129+C130</f>
        <v>1550000</v>
      </c>
      <c r="D128" s="38">
        <f aca="true" t="shared" si="20" ref="D128:L128">D129+D130</f>
        <v>1550000</v>
      </c>
      <c r="E128" s="38">
        <f t="shared" si="20"/>
        <v>1550000</v>
      </c>
      <c r="F128" s="38">
        <f t="shared" si="20"/>
        <v>0</v>
      </c>
      <c r="G128" s="38">
        <f t="shared" si="20"/>
        <v>0</v>
      </c>
      <c r="H128" s="38">
        <f t="shared" si="20"/>
        <v>0</v>
      </c>
      <c r="I128" s="38">
        <f t="shared" si="20"/>
        <v>0</v>
      </c>
      <c r="J128" s="38">
        <f t="shared" si="20"/>
        <v>1550000</v>
      </c>
      <c r="K128" s="234">
        <f t="shared" si="20"/>
        <v>1550000</v>
      </c>
      <c r="L128" s="68">
        <f t="shared" si="20"/>
        <v>1450000</v>
      </c>
    </row>
    <row r="129" spans="1:12" s="138" customFormat="1" ht="54.75" customHeight="1">
      <c r="A129" s="150"/>
      <c r="B129" s="352" t="s">
        <v>131</v>
      </c>
      <c r="C129" s="76">
        <f>1300000+150000</f>
        <v>1450000</v>
      </c>
      <c r="D129" s="76">
        <f aca="true" t="shared" si="21" ref="D129:L129">1300000+150000</f>
        <v>1450000</v>
      </c>
      <c r="E129" s="76">
        <f t="shared" si="21"/>
        <v>1450000</v>
      </c>
      <c r="F129" s="76"/>
      <c r="G129" s="76"/>
      <c r="H129" s="76"/>
      <c r="I129" s="76"/>
      <c r="J129" s="76">
        <f t="shared" si="21"/>
        <v>1450000</v>
      </c>
      <c r="K129" s="76">
        <f t="shared" si="21"/>
        <v>1450000</v>
      </c>
      <c r="L129" s="76">
        <f t="shared" si="21"/>
        <v>1450000</v>
      </c>
    </row>
    <row r="130" spans="1:12" s="36" customFormat="1" ht="26.25" customHeight="1">
      <c r="A130" s="14"/>
      <c r="B130" s="104" t="s">
        <v>78</v>
      </c>
      <c r="C130" s="105">
        <v>100000</v>
      </c>
      <c r="D130" s="105">
        <v>100000</v>
      </c>
      <c r="E130" s="105">
        <v>100000</v>
      </c>
      <c r="F130" s="105"/>
      <c r="G130" s="105"/>
      <c r="H130" s="105"/>
      <c r="I130" s="105"/>
      <c r="J130" s="105">
        <v>100000</v>
      </c>
      <c r="K130" s="264">
        <v>100000</v>
      </c>
      <c r="L130" s="294"/>
    </row>
    <row r="131" spans="1:12" s="36" customFormat="1" ht="16.5" customHeight="1">
      <c r="A131" s="106" t="s">
        <v>50</v>
      </c>
      <c r="B131" s="142" t="s">
        <v>62</v>
      </c>
      <c r="C131" s="143">
        <f>C134+C133+C132</f>
        <v>7719120</v>
      </c>
      <c r="D131" s="143">
        <f aca="true" t="shared" si="22" ref="D131:L131">D134+D133+D132</f>
        <v>2296000</v>
      </c>
      <c r="E131" s="143">
        <f t="shared" si="22"/>
        <v>2296000</v>
      </c>
      <c r="F131" s="143">
        <f t="shared" si="22"/>
        <v>0</v>
      </c>
      <c r="G131" s="143">
        <f t="shared" si="22"/>
        <v>0</v>
      </c>
      <c r="H131" s="143">
        <f t="shared" si="22"/>
        <v>0</v>
      </c>
      <c r="I131" s="143">
        <f t="shared" si="22"/>
        <v>0</v>
      </c>
      <c r="J131" s="143">
        <f t="shared" si="22"/>
        <v>2296000</v>
      </c>
      <c r="K131" s="265">
        <f t="shared" si="22"/>
        <v>2296000</v>
      </c>
      <c r="L131" s="79">
        <f t="shared" si="22"/>
        <v>0</v>
      </c>
    </row>
    <row r="132" spans="1:12" s="36" customFormat="1" ht="58.5" customHeight="1">
      <c r="A132" s="91"/>
      <c r="B132" s="174" t="s">
        <v>108</v>
      </c>
      <c r="C132" s="76">
        <f>1330000-270000</f>
        <v>1060000</v>
      </c>
      <c r="D132" s="76">
        <f>1330000-270000</f>
        <v>1060000</v>
      </c>
      <c r="E132" s="76">
        <f>1330000-270000</f>
        <v>1060000</v>
      </c>
      <c r="F132" s="43"/>
      <c r="G132" s="43"/>
      <c r="H132" s="43"/>
      <c r="I132" s="43"/>
      <c r="J132" s="76">
        <f>1330000-270000</f>
        <v>1060000</v>
      </c>
      <c r="K132" s="76">
        <f>1330000-270000</f>
        <v>1060000</v>
      </c>
      <c r="L132" s="92"/>
    </row>
    <row r="133" spans="1:12" s="149" customFormat="1" ht="129" customHeight="1">
      <c r="A133" s="144"/>
      <c r="B133" s="140" t="s">
        <v>135</v>
      </c>
      <c r="C133" s="146">
        <v>1184500</v>
      </c>
      <c r="D133" s="146">
        <v>136000</v>
      </c>
      <c r="E133" s="146">
        <v>136000</v>
      </c>
      <c r="F133" s="147"/>
      <c r="G133" s="147"/>
      <c r="H133" s="147"/>
      <c r="I133" s="147"/>
      <c r="J133" s="353">
        <v>136000</v>
      </c>
      <c r="K133" s="354">
        <v>136000</v>
      </c>
      <c r="L133" s="148"/>
    </row>
    <row r="134" spans="1:12" s="149" customFormat="1" ht="44.25" customHeight="1">
      <c r="A134" s="204"/>
      <c r="B134" s="205" t="s">
        <v>136</v>
      </c>
      <c r="C134" s="135">
        <f>5414620+60000</f>
        <v>5474620</v>
      </c>
      <c r="D134" s="136">
        <v>1100000</v>
      </c>
      <c r="E134" s="136">
        <v>1100000</v>
      </c>
      <c r="F134" s="158"/>
      <c r="G134" s="158"/>
      <c r="H134" s="158"/>
      <c r="I134" s="158"/>
      <c r="J134" s="136">
        <v>1100000</v>
      </c>
      <c r="K134" s="254">
        <v>1100000</v>
      </c>
      <c r="L134" s="148"/>
    </row>
    <row r="135" spans="1:12" s="50" customFormat="1" ht="13.5" customHeight="1">
      <c r="A135" s="95" t="s">
        <v>52</v>
      </c>
      <c r="B135" s="32" t="s">
        <v>53</v>
      </c>
      <c r="C135" s="84">
        <f>C136+C137+C138+C139+C140+C141+C142+C143+C144+C145+C146+C147+C148+C149+C150</f>
        <v>310670</v>
      </c>
      <c r="D135" s="84">
        <f aca="true" t="shared" si="23" ref="D135:L135">D136+D137+D138+D139+D140+D141+D142+D143+D144+D145+D146+D147+D148+D149+D150</f>
        <v>277900</v>
      </c>
      <c r="E135" s="84">
        <f t="shared" si="23"/>
        <v>277900</v>
      </c>
      <c r="F135" s="84">
        <f t="shared" si="23"/>
        <v>0</v>
      </c>
      <c r="G135" s="84">
        <f t="shared" si="23"/>
        <v>0</v>
      </c>
      <c r="H135" s="84">
        <f t="shared" si="23"/>
        <v>0</v>
      </c>
      <c r="I135" s="84">
        <f t="shared" si="23"/>
        <v>0</v>
      </c>
      <c r="J135" s="84">
        <f t="shared" si="23"/>
        <v>277900</v>
      </c>
      <c r="K135" s="98">
        <f t="shared" si="23"/>
        <v>277900</v>
      </c>
      <c r="L135" s="79">
        <f t="shared" si="23"/>
        <v>0</v>
      </c>
    </row>
    <row r="136" spans="1:12" s="50" customFormat="1" ht="36.75" customHeight="1">
      <c r="A136" s="220"/>
      <c r="B136" s="355" t="s">
        <v>105</v>
      </c>
      <c r="C136" s="180">
        <v>80000</v>
      </c>
      <c r="D136" s="180">
        <v>80000</v>
      </c>
      <c r="E136" s="180">
        <v>80000</v>
      </c>
      <c r="F136" s="180"/>
      <c r="G136" s="180"/>
      <c r="H136" s="180"/>
      <c r="I136" s="180"/>
      <c r="J136" s="180">
        <v>80000</v>
      </c>
      <c r="K136" s="244">
        <v>80000</v>
      </c>
      <c r="L136" s="184"/>
    </row>
    <row r="137" spans="1:12" s="50" customFormat="1" ht="42" customHeight="1">
      <c r="A137" s="39"/>
      <c r="B137" s="108" t="s">
        <v>71</v>
      </c>
      <c r="C137" s="87">
        <v>11500</v>
      </c>
      <c r="D137" s="76">
        <v>8000</v>
      </c>
      <c r="E137" s="76">
        <v>8000</v>
      </c>
      <c r="F137" s="43"/>
      <c r="G137" s="43"/>
      <c r="H137" s="43"/>
      <c r="I137" s="43"/>
      <c r="J137" s="76">
        <v>8000</v>
      </c>
      <c r="K137" s="263">
        <v>8000</v>
      </c>
      <c r="L137" s="92"/>
    </row>
    <row r="138" spans="1:12" ht="48" customHeight="1">
      <c r="A138" s="85"/>
      <c r="B138" s="103" t="s">
        <v>70</v>
      </c>
      <c r="C138" s="109">
        <v>39270</v>
      </c>
      <c r="D138" s="110">
        <v>10000</v>
      </c>
      <c r="E138" s="110">
        <v>10000</v>
      </c>
      <c r="F138" s="53"/>
      <c r="G138" s="53"/>
      <c r="H138" s="53"/>
      <c r="I138" s="53"/>
      <c r="J138" s="110">
        <v>10000</v>
      </c>
      <c r="K138" s="268">
        <v>10000</v>
      </c>
      <c r="L138" s="92"/>
    </row>
    <row r="139" spans="1:12" ht="36" customHeight="1">
      <c r="A139" s="85"/>
      <c r="B139" s="103" t="s">
        <v>95</v>
      </c>
      <c r="C139" s="109">
        <v>60000</v>
      </c>
      <c r="D139" s="110">
        <v>60000</v>
      </c>
      <c r="E139" s="110">
        <v>60000</v>
      </c>
      <c r="F139" s="53"/>
      <c r="G139" s="53"/>
      <c r="H139" s="53"/>
      <c r="I139" s="53"/>
      <c r="J139" s="110">
        <v>60000</v>
      </c>
      <c r="K139" s="268">
        <v>60000</v>
      </c>
      <c r="L139" s="92"/>
    </row>
    <row r="140" spans="1:12" ht="48" customHeight="1">
      <c r="A140" s="85"/>
      <c r="B140" s="103" t="s">
        <v>137</v>
      </c>
      <c r="C140" s="109">
        <v>65000</v>
      </c>
      <c r="D140" s="110">
        <v>65000</v>
      </c>
      <c r="E140" s="110">
        <v>65000</v>
      </c>
      <c r="F140" s="53"/>
      <c r="G140" s="53"/>
      <c r="H140" s="53"/>
      <c r="I140" s="53"/>
      <c r="J140" s="110">
        <v>65000</v>
      </c>
      <c r="K140" s="268">
        <v>65000</v>
      </c>
      <c r="L140" s="92"/>
    </row>
    <row r="141" spans="1:12" s="50" customFormat="1" ht="47.25" customHeight="1">
      <c r="A141" s="85"/>
      <c r="B141" s="103" t="s">
        <v>72</v>
      </c>
      <c r="C141" s="109">
        <v>17900</v>
      </c>
      <c r="D141" s="110">
        <v>17900</v>
      </c>
      <c r="E141" s="110">
        <v>17900</v>
      </c>
      <c r="F141" s="53"/>
      <c r="G141" s="53"/>
      <c r="H141" s="53"/>
      <c r="I141" s="53"/>
      <c r="J141" s="110">
        <v>17900</v>
      </c>
      <c r="K141" s="268">
        <v>17900</v>
      </c>
      <c r="L141" s="92"/>
    </row>
    <row r="142" spans="1:12" s="138" customFormat="1" ht="50.25" customHeight="1">
      <c r="A142" s="176"/>
      <c r="B142" s="352" t="s">
        <v>132</v>
      </c>
      <c r="C142" s="154">
        <v>6000</v>
      </c>
      <c r="D142" s="178">
        <v>6000</v>
      </c>
      <c r="E142" s="178">
        <v>6000</v>
      </c>
      <c r="F142" s="178"/>
      <c r="G142" s="178"/>
      <c r="H142" s="178"/>
      <c r="I142" s="178"/>
      <c r="J142" s="178">
        <v>6000</v>
      </c>
      <c r="K142" s="269">
        <v>6000</v>
      </c>
      <c r="L142" s="184"/>
    </row>
    <row r="143" spans="1:12" s="138" customFormat="1" ht="51" customHeight="1">
      <c r="A143" s="176"/>
      <c r="B143" s="352" t="s">
        <v>133</v>
      </c>
      <c r="C143" s="154">
        <v>6000</v>
      </c>
      <c r="D143" s="178">
        <v>6000</v>
      </c>
      <c r="E143" s="178">
        <v>6000</v>
      </c>
      <c r="F143" s="178"/>
      <c r="G143" s="178"/>
      <c r="H143" s="178"/>
      <c r="I143" s="178"/>
      <c r="J143" s="178">
        <v>6000</v>
      </c>
      <c r="K143" s="269">
        <v>6000</v>
      </c>
      <c r="L143" s="184"/>
    </row>
    <row r="144" spans="1:12" s="149" customFormat="1" ht="46.5" customHeight="1">
      <c r="A144" s="179"/>
      <c r="B144" s="352" t="s">
        <v>134</v>
      </c>
      <c r="C144" s="180">
        <v>3000</v>
      </c>
      <c r="D144" s="180">
        <v>3000</v>
      </c>
      <c r="E144" s="180">
        <v>3000</v>
      </c>
      <c r="F144" s="181"/>
      <c r="G144" s="181"/>
      <c r="H144" s="181"/>
      <c r="I144" s="181"/>
      <c r="J144" s="180">
        <v>3000</v>
      </c>
      <c r="K144" s="244">
        <v>3000</v>
      </c>
      <c r="L144" s="148"/>
    </row>
    <row r="145" spans="1:12" s="36" customFormat="1" ht="34.5" customHeight="1">
      <c r="A145" s="32"/>
      <c r="B145" s="104" t="s">
        <v>84</v>
      </c>
      <c r="C145" s="86">
        <v>3000</v>
      </c>
      <c r="D145" s="86">
        <v>3000</v>
      </c>
      <c r="E145" s="86">
        <v>3000</v>
      </c>
      <c r="F145" s="46"/>
      <c r="G145" s="46"/>
      <c r="H145" s="46"/>
      <c r="I145" s="46"/>
      <c r="J145" s="86">
        <v>3000</v>
      </c>
      <c r="K145" s="270">
        <v>3000</v>
      </c>
      <c r="L145" s="80"/>
    </row>
    <row r="146" spans="1:12" s="36" customFormat="1" ht="30" customHeight="1">
      <c r="A146" s="32"/>
      <c r="B146" s="104" t="s">
        <v>85</v>
      </c>
      <c r="C146" s="86">
        <v>3000</v>
      </c>
      <c r="D146" s="86">
        <v>3000</v>
      </c>
      <c r="E146" s="86">
        <v>3000</v>
      </c>
      <c r="F146" s="46"/>
      <c r="G146" s="46"/>
      <c r="H146" s="46"/>
      <c r="I146" s="46"/>
      <c r="J146" s="86">
        <v>3000</v>
      </c>
      <c r="K146" s="270">
        <v>3000</v>
      </c>
      <c r="L146" s="80"/>
    </row>
    <row r="147" spans="1:12" s="36" customFormat="1" ht="51.75" customHeight="1">
      <c r="A147" s="32"/>
      <c r="B147" s="103" t="s">
        <v>109</v>
      </c>
      <c r="C147" s="86">
        <v>0</v>
      </c>
      <c r="D147" s="86">
        <v>0</v>
      </c>
      <c r="E147" s="86">
        <v>0</v>
      </c>
      <c r="F147" s="46"/>
      <c r="G147" s="46"/>
      <c r="H147" s="46"/>
      <c r="I147" s="46"/>
      <c r="J147" s="86">
        <v>0</v>
      </c>
      <c r="K147" s="270">
        <v>0</v>
      </c>
      <c r="L147" s="80"/>
    </row>
    <row r="148" spans="1:12" s="36" customFormat="1" ht="45.75" customHeight="1">
      <c r="A148" s="32"/>
      <c r="B148" s="320" t="s">
        <v>110</v>
      </c>
      <c r="C148" s="86">
        <v>6000</v>
      </c>
      <c r="D148" s="86">
        <v>6000</v>
      </c>
      <c r="E148" s="86">
        <v>6000</v>
      </c>
      <c r="F148" s="46"/>
      <c r="G148" s="46"/>
      <c r="H148" s="46"/>
      <c r="I148" s="46"/>
      <c r="J148" s="86">
        <v>6000</v>
      </c>
      <c r="K148" s="270">
        <v>6000</v>
      </c>
      <c r="L148" s="80"/>
    </row>
    <row r="149" spans="1:12" s="36" customFormat="1" ht="45.75" customHeight="1">
      <c r="A149" s="319"/>
      <c r="B149" s="356" t="s">
        <v>174</v>
      </c>
      <c r="C149" s="41">
        <v>8000</v>
      </c>
      <c r="D149" s="86">
        <v>8000</v>
      </c>
      <c r="E149" s="86">
        <v>8000</v>
      </c>
      <c r="F149" s="46"/>
      <c r="G149" s="46"/>
      <c r="H149" s="46"/>
      <c r="I149" s="46"/>
      <c r="J149" s="86">
        <v>8000</v>
      </c>
      <c r="K149" s="270">
        <v>8000</v>
      </c>
      <c r="L149" s="80"/>
    </row>
    <row r="150" spans="1:12" s="36" customFormat="1" ht="37.5" customHeight="1">
      <c r="A150" s="32"/>
      <c r="B150" s="104" t="s">
        <v>79</v>
      </c>
      <c r="C150" s="105">
        <v>2000</v>
      </c>
      <c r="D150" s="105">
        <v>2000</v>
      </c>
      <c r="E150" s="105">
        <v>2000</v>
      </c>
      <c r="F150" s="46"/>
      <c r="G150" s="46"/>
      <c r="H150" s="46"/>
      <c r="I150" s="46"/>
      <c r="J150" s="105">
        <v>2000</v>
      </c>
      <c r="K150" s="264">
        <v>2000</v>
      </c>
      <c r="L150" s="80"/>
    </row>
    <row r="151" spans="1:12" s="36" customFormat="1" ht="26.25" customHeight="1">
      <c r="A151" s="111" t="s">
        <v>63</v>
      </c>
      <c r="B151" s="112"/>
      <c r="C151" s="113">
        <f>C152+C155+C158</f>
        <v>104079388</v>
      </c>
      <c r="D151" s="113">
        <f>D152+D155+D158</f>
        <v>5366000</v>
      </c>
      <c r="E151" s="113">
        <f>E152+E155+E158</f>
        <v>5366000</v>
      </c>
      <c r="F151" s="113">
        <f>F152+F158</f>
        <v>0</v>
      </c>
      <c r="G151" s="113">
        <f>G152+G158</f>
        <v>0</v>
      </c>
      <c r="H151" s="113">
        <f>H152+H158</f>
        <v>0</v>
      </c>
      <c r="I151" s="113">
        <f>I152+I158</f>
        <v>0</v>
      </c>
      <c r="J151" s="113">
        <f>J152+J155+J158</f>
        <v>5366000</v>
      </c>
      <c r="K151" s="271">
        <f>K152+K155+K158</f>
        <v>366000</v>
      </c>
      <c r="L151" s="295">
        <f>L152+L158</f>
        <v>5000000</v>
      </c>
    </row>
    <row r="152" spans="1:12" s="36" customFormat="1" ht="15.75" customHeight="1">
      <c r="A152" s="34" t="s">
        <v>50</v>
      </c>
      <c r="B152" s="34" t="s">
        <v>62</v>
      </c>
      <c r="C152" s="49">
        <f>C154+C153</f>
        <v>103771388</v>
      </c>
      <c r="D152" s="49">
        <f aca="true" t="shared" si="24" ref="D152:L152">D154+D153</f>
        <v>5198000</v>
      </c>
      <c r="E152" s="49">
        <f t="shared" si="24"/>
        <v>5198000</v>
      </c>
      <c r="F152" s="49">
        <f t="shared" si="24"/>
        <v>0</v>
      </c>
      <c r="G152" s="49">
        <f t="shared" si="24"/>
        <v>0</v>
      </c>
      <c r="H152" s="49">
        <f t="shared" si="24"/>
        <v>0</v>
      </c>
      <c r="I152" s="49">
        <f t="shared" si="24"/>
        <v>0</v>
      </c>
      <c r="J152" s="49">
        <f t="shared" si="24"/>
        <v>5198000</v>
      </c>
      <c r="K152" s="272">
        <f t="shared" si="24"/>
        <v>198000</v>
      </c>
      <c r="L152" s="79">
        <f t="shared" si="24"/>
        <v>5000000</v>
      </c>
    </row>
    <row r="153" spans="1:12" s="149" customFormat="1" ht="60" customHeight="1">
      <c r="A153" s="169"/>
      <c r="B153" s="206" t="s">
        <v>87</v>
      </c>
      <c r="C153" s="146">
        <v>98000</v>
      </c>
      <c r="D153" s="146">
        <v>98000</v>
      </c>
      <c r="E153" s="146">
        <v>98000</v>
      </c>
      <c r="F153" s="146"/>
      <c r="G153" s="146"/>
      <c r="H153" s="146"/>
      <c r="I153" s="146"/>
      <c r="J153" s="183">
        <v>98000</v>
      </c>
      <c r="K153" s="241">
        <v>98000</v>
      </c>
      <c r="L153" s="184"/>
    </row>
    <row r="154" spans="1:12" s="149" customFormat="1" ht="49.5" customHeight="1">
      <c r="A154" s="144"/>
      <c r="B154" s="145" t="s">
        <v>64</v>
      </c>
      <c r="C154" s="146">
        <v>103673388</v>
      </c>
      <c r="D154" s="146">
        <v>5100000</v>
      </c>
      <c r="E154" s="146">
        <v>5100000</v>
      </c>
      <c r="F154" s="147"/>
      <c r="G154" s="147"/>
      <c r="H154" s="147"/>
      <c r="I154" s="147"/>
      <c r="J154" s="146">
        <v>5100000</v>
      </c>
      <c r="K154" s="245">
        <v>100000</v>
      </c>
      <c r="L154" s="148">
        <v>5000000</v>
      </c>
    </row>
    <row r="155" spans="1:12" s="36" customFormat="1" ht="19.5" customHeight="1">
      <c r="A155" s="61" t="s">
        <v>59</v>
      </c>
      <c r="B155" s="114" t="s">
        <v>56</v>
      </c>
      <c r="C155" s="117">
        <f>C156</f>
        <v>0</v>
      </c>
      <c r="D155" s="117">
        <f>D156</f>
        <v>0</v>
      </c>
      <c r="E155" s="117">
        <f>E156</f>
        <v>0</v>
      </c>
      <c r="F155" s="79"/>
      <c r="G155" s="79"/>
      <c r="H155" s="79"/>
      <c r="I155" s="79"/>
      <c r="J155" s="117">
        <f>J156</f>
        <v>0</v>
      </c>
      <c r="K155" s="273">
        <f>K156</f>
        <v>0</v>
      </c>
      <c r="L155" s="80"/>
    </row>
    <row r="156" spans="1:12" s="36" customFormat="1" ht="21" customHeight="1" hidden="1">
      <c r="A156" s="114"/>
      <c r="B156" s="115"/>
      <c r="C156" s="116"/>
      <c r="D156" s="116"/>
      <c r="E156" s="116"/>
      <c r="F156" s="79"/>
      <c r="G156" s="79"/>
      <c r="H156" s="79"/>
      <c r="I156" s="79"/>
      <c r="J156" s="116"/>
      <c r="K156" s="274"/>
      <c r="L156" s="80"/>
    </row>
    <row r="157" spans="1:12" s="36" customFormat="1" ht="12" customHeight="1">
      <c r="A157" s="223"/>
      <c r="B157" s="223"/>
      <c r="C157" s="223"/>
      <c r="D157" s="223"/>
      <c r="E157" s="223"/>
      <c r="F157" s="223"/>
      <c r="G157" s="223"/>
      <c r="H157" s="223"/>
      <c r="I157" s="223"/>
      <c r="J157" s="223"/>
      <c r="K157" s="275"/>
      <c r="L157" s="223"/>
    </row>
    <row r="158" spans="1:12" s="36" customFormat="1" ht="14.25" customHeight="1">
      <c r="A158" s="61" t="s">
        <v>52</v>
      </c>
      <c r="B158" s="61" t="s">
        <v>53</v>
      </c>
      <c r="C158" s="79">
        <f>C161+C160+C159</f>
        <v>308000</v>
      </c>
      <c r="D158" s="79">
        <f aca="true" t="shared" si="25" ref="D158:L158">D161+D160+D159</f>
        <v>168000</v>
      </c>
      <c r="E158" s="79">
        <f t="shared" si="25"/>
        <v>168000</v>
      </c>
      <c r="F158" s="79">
        <f t="shared" si="25"/>
        <v>0</v>
      </c>
      <c r="G158" s="79">
        <f t="shared" si="25"/>
        <v>0</v>
      </c>
      <c r="H158" s="79">
        <f t="shared" si="25"/>
        <v>0</v>
      </c>
      <c r="I158" s="79">
        <f t="shared" si="25"/>
        <v>0</v>
      </c>
      <c r="J158" s="79">
        <f t="shared" si="25"/>
        <v>168000</v>
      </c>
      <c r="K158" s="250">
        <f>K161+K160+K159</f>
        <v>168000</v>
      </c>
      <c r="L158" s="79">
        <f t="shared" si="25"/>
        <v>0</v>
      </c>
    </row>
    <row r="159" spans="1:12" s="36" customFormat="1" ht="14.25" customHeight="1">
      <c r="A159" s="114"/>
      <c r="B159" s="115" t="s">
        <v>111</v>
      </c>
      <c r="C159" s="116">
        <v>8000</v>
      </c>
      <c r="D159" s="116">
        <v>8000</v>
      </c>
      <c r="E159" s="116">
        <v>8000</v>
      </c>
      <c r="F159" s="79"/>
      <c r="G159" s="79"/>
      <c r="H159" s="79"/>
      <c r="I159" s="79"/>
      <c r="J159" s="116">
        <v>8000</v>
      </c>
      <c r="K159" s="274">
        <v>8000</v>
      </c>
      <c r="L159" s="80"/>
    </row>
    <row r="160" spans="1:12" s="36" customFormat="1" ht="52.5" customHeight="1">
      <c r="A160" s="61"/>
      <c r="B160" s="357" t="s">
        <v>115</v>
      </c>
      <c r="C160" s="78">
        <v>0</v>
      </c>
      <c r="D160" s="78">
        <v>0</v>
      </c>
      <c r="E160" s="78">
        <v>0</v>
      </c>
      <c r="F160" s="79"/>
      <c r="G160" s="79"/>
      <c r="H160" s="79"/>
      <c r="I160" s="79"/>
      <c r="J160" s="78">
        <v>0</v>
      </c>
      <c r="K160" s="358">
        <v>0</v>
      </c>
      <c r="L160" s="92"/>
    </row>
    <row r="161" spans="1:12" s="36" customFormat="1" ht="60" customHeight="1">
      <c r="A161" s="59"/>
      <c r="B161" s="118" t="s">
        <v>80</v>
      </c>
      <c r="C161" s="116">
        <f>100000+200000</f>
        <v>300000</v>
      </c>
      <c r="D161" s="116">
        <v>160000</v>
      </c>
      <c r="E161" s="116">
        <v>160000</v>
      </c>
      <c r="F161" s="78"/>
      <c r="G161" s="78"/>
      <c r="H161" s="78"/>
      <c r="I161" s="78"/>
      <c r="J161" s="116">
        <v>160000</v>
      </c>
      <c r="K161" s="274">
        <v>160000</v>
      </c>
      <c r="L161" s="92"/>
    </row>
    <row r="162" spans="1:12" s="36" customFormat="1" ht="13.5" customHeight="1">
      <c r="A162" s="119"/>
      <c r="B162" s="120" t="s">
        <v>65</v>
      </c>
      <c r="C162" s="35">
        <f>C163</f>
        <v>150000</v>
      </c>
      <c r="D162" s="35">
        <f>D163</f>
        <v>150000</v>
      </c>
      <c r="E162" s="35">
        <f>E163</f>
        <v>150000</v>
      </c>
      <c r="F162" s="35"/>
      <c r="G162" s="35"/>
      <c r="H162" s="35"/>
      <c r="I162" s="35"/>
      <c r="J162" s="121">
        <f>K162+L162</f>
        <v>150000</v>
      </c>
      <c r="K162" s="277">
        <f>K163</f>
        <v>150000</v>
      </c>
      <c r="L162" s="296"/>
    </row>
    <row r="163" spans="1:12" ht="15" customHeight="1">
      <c r="A163" s="122" t="s">
        <v>66</v>
      </c>
      <c r="B163" s="122"/>
      <c r="C163" s="37">
        <f aca="true" t="shared" si="26" ref="C163:E164">C164</f>
        <v>150000</v>
      </c>
      <c r="D163" s="37">
        <f t="shared" si="26"/>
        <v>150000</v>
      </c>
      <c r="E163" s="37">
        <f t="shared" si="26"/>
        <v>150000</v>
      </c>
      <c r="F163" s="37"/>
      <c r="G163" s="37"/>
      <c r="H163" s="37"/>
      <c r="I163" s="37"/>
      <c r="J163" s="123">
        <f>K163+L163</f>
        <v>150000</v>
      </c>
      <c r="K163" s="278">
        <f>K164</f>
        <v>150000</v>
      </c>
      <c r="L163" s="3"/>
    </row>
    <row r="164" spans="1:12" ht="15.75" customHeight="1">
      <c r="A164" s="58" t="s">
        <v>52</v>
      </c>
      <c r="B164" s="34" t="s">
        <v>53</v>
      </c>
      <c r="C164" s="43">
        <f t="shared" si="26"/>
        <v>150000</v>
      </c>
      <c r="D164" s="43">
        <f t="shared" si="26"/>
        <v>150000</v>
      </c>
      <c r="E164" s="43">
        <f t="shared" si="26"/>
        <v>150000</v>
      </c>
      <c r="F164" s="43"/>
      <c r="G164" s="43"/>
      <c r="H164" s="43"/>
      <c r="I164" s="43"/>
      <c r="J164" s="43">
        <f>J165</f>
        <v>150000</v>
      </c>
      <c r="K164" s="279">
        <f>K165</f>
        <v>150000</v>
      </c>
      <c r="L164" s="92"/>
    </row>
    <row r="165" spans="1:12" ht="27.75" customHeight="1">
      <c r="A165" s="93"/>
      <c r="B165" s="124" t="s">
        <v>121</v>
      </c>
      <c r="C165" s="87">
        <v>150000</v>
      </c>
      <c r="D165" s="87">
        <v>150000</v>
      </c>
      <c r="E165" s="87">
        <v>150000</v>
      </c>
      <c r="F165" s="43"/>
      <c r="G165" s="43"/>
      <c r="H165" s="43"/>
      <c r="I165" s="43"/>
      <c r="J165" s="47">
        <v>150000</v>
      </c>
      <c r="K165" s="280">
        <v>150000</v>
      </c>
      <c r="L165" s="92"/>
    </row>
    <row r="166" spans="1:12" s="149" customFormat="1" ht="29.25" customHeight="1">
      <c r="A166" s="322"/>
      <c r="B166" s="323" t="s">
        <v>176</v>
      </c>
      <c r="C166" s="1">
        <f>C168+C169+C170+C171+C172+C173+C174+C175+C176+C167</f>
        <v>11843136</v>
      </c>
      <c r="D166" s="1">
        <f>D168+D169+D170+D171+D172+D173+D174+D175+D176+D167</f>
        <v>407640</v>
      </c>
      <c r="E166" s="1">
        <f>E168+E169+E170+E171+E172+E173+E174+E175+E176+E167</f>
        <v>407640</v>
      </c>
      <c r="F166" s="1">
        <f>F168+F169+F170+F171+F172+F173+F174+F175+F176</f>
        <v>0</v>
      </c>
      <c r="G166" s="1">
        <f>G168+G169+G170+G171+G172+G173+G174+G175+G176</f>
        <v>0</v>
      </c>
      <c r="H166" s="1">
        <f>H168+H169+H170+H171+H172+H173+H174+H175+H176</f>
        <v>0</v>
      </c>
      <c r="I166" s="1">
        <f>I168+I169+I170+I171+I172+I173+I174+I175+I176+I167</f>
        <v>397693</v>
      </c>
      <c r="J166" s="1">
        <f>J168+J169+J170+J171+J172+J173+J174+J175+J176+J167</f>
        <v>9947</v>
      </c>
      <c r="K166" s="1">
        <f>K168+K169+K170+K171+K172+K173+K174+K175+K176+K167</f>
        <v>9947</v>
      </c>
      <c r="L166" s="1">
        <f>L168+L169+L170+L171+L172+L173+L174+L175+L176+L167</f>
        <v>0</v>
      </c>
    </row>
    <row r="167" spans="1:12" s="149" customFormat="1" ht="79.5" customHeight="1">
      <c r="A167" s="322"/>
      <c r="B167" s="344" t="s">
        <v>128</v>
      </c>
      <c r="C167" s="345">
        <v>9299129</v>
      </c>
      <c r="D167" s="147">
        <v>95000</v>
      </c>
      <c r="E167" s="147">
        <v>95000</v>
      </c>
      <c r="F167" s="147"/>
      <c r="G167" s="147"/>
      <c r="H167" s="147"/>
      <c r="I167" s="147">
        <v>93000</v>
      </c>
      <c r="J167" s="146">
        <f aca="true" t="shared" si="27" ref="J167:J175">K167+L167</f>
        <v>2000</v>
      </c>
      <c r="K167" s="249">
        <v>2000</v>
      </c>
      <c r="L167" s="144"/>
    </row>
    <row r="168" spans="1:12" s="66" customFormat="1" ht="102" customHeight="1">
      <c r="A168" s="169"/>
      <c r="B168" s="346" t="s">
        <v>159</v>
      </c>
      <c r="C168" s="146">
        <v>1734508</v>
      </c>
      <c r="D168" s="146">
        <v>1000</v>
      </c>
      <c r="E168" s="146">
        <v>1000</v>
      </c>
      <c r="F168" s="146"/>
      <c r="G168" s="146"/>
      <c r="H168" s="146"/>
      <c r="I168" s="184">
        <v>980</v>
      </c>
      <c r="J168" s="146">
        <f t="shared" si="27"/>
        <v>20</v>
      </c>
      <c r="K168" s="245">
        <v>20</v>
      </c>
      <c r="L168" s="169"/>
    </row>
    <row r="169" spans="1:12" s="66" customFormat="1" ht="79.5" customHeight="1">
      <c r="A169" s="169"/>
      <c r="B169" s="346" t="s">
        <v>160</v>
      </c>
      <c r="C169" s="146">
        <v>262991</v>
      </c>
      <c r="D169" s="146">
        <v>163974</v>
      </c>
      <c r="E169" s="146">
        <v>163974</v>
      </c>
      <c r="F169" s="146"/>
      <c r="G169" s="146"/>
      <c r="H169" s="146"/>
      <c r="I169" s="184">
        <v>158361</v>
      </c>
      <c r="J169" s="146">
        <f t="shared" si="27"/>
        <v>5613</v>
      </c>
      <c r="K169" s="245">
        <v>5613</v>
      </c>
      <c r="L169" s="169"/>
    </row>
    <row r="170" spans="1:12" s="66" customFormat="1" ht="78" customHeight="1">
      <c r="A170" s="169"/>
      <c r="B170" s="346" t="s">
        <v>161</v>
      </c>
      <c r="C170" s="146">
        <v>52717</v>
      </c>
      <c r="D170" s="146">
        <v>52717</v>
      </c>
      <c r="E170" s="146">
        <v>52717</v>
      </c>
      <c r="F170" s="146"/>
      <c r="G170" s="146"/>
      <c r="H170" s="146"/>
      <c r="I170" s="184">
        <v>51663</v>
      </c>
      <c r="J170" s="146">
        <f t="shared" si="27"/>
        <v>1054</v>
      </c>
      <c r="K170" s="245">
        <v>1054</v>
      </c>
      <c r="L170" s="169"/>
    </row>
    <row r="171" spans="1:12" s="66" customFormat="1" ht="87.75" customHeight="1">
      <c r="A171" s="169"/>
      <c r="B171" s="346" t="s">
        <v>162</v>
      </c>
      <c r="C171" s="146">
        <v>29750</v>
      </c>
      <c r="D171" s="146">
        <v>5000</v>
      </c>
      <c r="E171" s="146">
        <v>5000</v>
      </c>
      <c r="F171" s="146"/>
      <c r="G171" s="146"/>
      <c r="H171" s="146"/>
      <c r="I171" s="184">
        <v>4900</v>
      </c>
      <c r="J171" s="146">
        <f t="shared" si="27"/>
        <v>100</v>
      </c>
      <c r="K171" s="245">
        <v>100</v>
      </c>
      <c r="L171" s="169"/>
    </row>
    <row r="172" spans="1:12" s="66" customFormat="1" ht="79.5" customHeight="1">
      <c r="A172" s="169"/>
      <c r="B172" s="346" t="s">
        <v>163</v>
      </c>
      <c r="C172" s="146">
        <v>85651</v>
      </c>
      <c r="D172" s="146">
        <v>10000</v>
      </c>
      <c r="E172" s="146">
        <v>10000</v>
      </c>
      <c r="F172" s="146"/>
      <c r="G172" s="146"/>
      <c r="H172" s="146"/>
      <c r="I172" s="184">
        <v>9800</v>
      </c>
      <c r="J172" s="146">
        <f t="shared" si="27"/>
        <v>200</v>
      </c>
      <c r="K172" s="245">
        <v>200</v>
      </c>
      <c r="L172" s="169"/>
    </row>
    <row r="173" spans="1:12" s="66" customFormat="1" ht="79.5" customHeight="1">
      <c r="A173" s="169"/>
      <c r="B173" s="346" t="s">
        <v>164</v>
      </c>
      <c r="C173" s="146">
        <v>157624</v>
      </c>
      <c r="D173" s="146">
        <v>10000</v>
      </c>
      <c r="E173" s="146">
        <v>10000</v>
      </c>
      <c r="F173" s="146"/>
      <c r="G173" s="146"/>
      <c r="H173" s="146"/>
      <c r="I173" s="184">
        <v>9800</v>
      </c>
      <c r="J173" s="146">
        <f t="shared" si="27"/>
        <v>200</v>
      </c>
      <c r="K173" s="245">
        <v>200</v>
      </c>
      <c r="L173" s="169"/>
    </row>
    <row r="174" spans="1:12" s="66" customFormat="1" ht="79.5" customHeight="1">
      <c r="A174" s="169"/>
      <c r="B174" s="346" t="s">
        <v>165</v>
      </c>
      <c r="C174" s="146">
        <v>110706</v>
      </c>
      <c r="D174" s="146">
        <v>5000</v>
      </c>
      <c r="E174" s="146">
        <v>5000</v>
      </c>
      <c r="F174" s="146"/>
      <c r="G174" s="146"/>
      <c r="H174" s="146"/>
      <c r="I174" s="184">
        <v>4900</v>
      </c>
      <c r="J174" s="146">
        <f t="shared" si="27"/>
        <v>100</v>
      </c>
      <c r="K174" s="245">
        <v>100</v>
      </c>
      <c r="L174" s="169"/>
    </row>
    <row r="175" spans="1:12" s="66" customFormat="1" ht="79.5" customHeight="1">
      <c r="A175" s="169"/>
      <c r="B175" s="346" t="s">
        <v>166</v>
      </c>
      <c r="C175" s="146">
        <v>78111</v>
      </c>
      <c r="D175" s="146">
        <v>33000</v>
      </c>
      <c r="E175" s="146">
        <v>33000</v>
      </c>
      <c r="F175" s="146"/>
      <c r="G175" s="146"/>
      <c r="H175" s="146"/>
      <c r="I175" s="184">
        <v>32340</v>
      </c>
      <c r="J175" s="146">
        <f t="shared" si="27"/>
        <v>660</v>
      </c>
      <c r="K175" s="245">
        <v>660</v>
      </c>
      <c r="L175" s="169"/>
    </row>
    <row r="176" spans="1:12" s="66" customFormat="1" ht="87" customHeight="1">
      <c r="A176" s="169"/>
      <c r="B176" s="346" t="s">
        <v>167</v>
      </c>
      <c r="C176" s="146">
        <v>31949</v>
      </c>
      <c r="D176" s="146">
        <v>31949</v>
      </c>
      <c r="E176" s="146">
        <v>31949</v>
      </c>
      <c r="F176" s="146"/>
      <c r="G176" s="146"/>
      <c r="H176" s="146"/>
      <c r="I176" s="184">
        <v>31949</v>
      </c>
      <c r="J176" s="146">
        <f>K176+L176</f>
        <v>0</v>
      </c>
      <c r="K176" s="245"/>
      <c r="L176" s="169"/>
    </row>
    <row r="179" spans="5:8" ht="15">
      <c r="E179" s="328" t="s">
        <v>67</v>
      </c>
      <c r="H179" s="4" t="s">
        <v>5</v>
      </c>
    </row>
    <row r="180" spans="3:5" ht="15">
      <c r="C180" s="327"/>
      <c r="E180" s="328" t="s">
        <v>68</v>
      </c>
    </row>
    <row r="181" ht="15">
      <c r="C181" s="327"/>
    </row>
  </sheetData>
  <sheetProtection/>
  <mergeCells count="4">
    <mergeCell ref="C4:K4"/>
    <mergeCell ref="A6:B6"/>
    <mergeCell ref="A17:B17"/>
    <mergeCell ref="A22:B22"/>
  </mergeCells>
  <printOptions/>
  <pageMargins left="0.7" right="0.7" top="0.75" bottom="0.75" header="0.3" footer="0.3"/>
  <pageSetup horizontalDpi="600" verticalDpi="600" orientation="landscape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M177"/>
  <sheetViews>
    <sheetView tabSelected="1" zoomScalePageLayoutView="0" workbookViewId="0" topLeftCell="A7">
      <selection activeCell="C173" sqref="C173"/>
    </sheetView>
  </sheetViews>
  <sheetFormatPr defaultColWidth="9.140625" defaultRowHeight="12.75"/>
  <cols>
    <col min="1" max="1" width="4.00390625" style="4" customWidth="1"/>
    <col min="2" max="2" width="24.140625" style="4" customWidth="1"/>
    <col min="3" max="3" width="12.7109375" style="4" customWidth="1"/>
    <col min="4" max="4" width="17.7109375" style="4" customWidth="1"/>
    <col min="5" max="5" width="11.140625" style="4" customWidth="1"/>
    <col min="6" max="6" width="8.00390625" style="4" customWidth="1"/>
    <col min="7" max="7" width="9.421875" style="4" customWidth="1"/>
    <col min="8" max="8" width="8.421875" style="4" customWidth="1"/>
    <col min="9" max="9" width="8.00390625" style="4" customWidth="1"/>
    <col min="10" max="10" width="10.7109375" style="4" customWidth="1"/>
    <col min="11" max="11" width="12.140625" style="4" customWidth="1"/>
    <col min="12" max="16384" width="9.140625" style="4" customWidth="1"/>
  </cols>
  <sheetData>
    <row r="1" ht="11.25"/>
    <row r="2" ht="11.25"/>
    <row r="3" spans="2:11" ht="12.75">
      <c r="B3" s="4" t="s">
        <v>0</v>
      </c>
      <c r="K3" s="5"/>
    </row>
    <row r="4" spans="2:11" ht="11.25">
      <c r="B4" s="4" t="s">
        <v>1</v>
      </c>
      <c r="J4" s="4" t="s">
        <v>206</v>
      </c>
      <c r="K4" s="4" t="s">
        <v>205</v>
      </c>
    </row>
    <row r="5" ht="11.25"/>
    <row r="6" ht="11.25"/>
    <row r="7" ht="14.25" customHeight="1"/>
    <row r="8" spans="3:11" ht="11.25">
      <c r="C8" s="371" t="s">
        <v>207</v>
      </c>
      <c r="D8" s="371"/>
      <c r="E8" s="371"/>
      <c r="F8" s="371"/>
      <c r="G8" s="371"/>
      <c r="H8" s="371"/>
      <c r="I8" s="371"/>
      <c r="J8" s="371"/>
      <c r="K8" s="371"/>
    </row>
    <row r="9" ht="14.25" customHeight="1" thickBot="1"/>
    <row r="10" spans="1:12" ht="21.75" customHeight="1" thickBot="1">
      <c r="A10" s="372" t="s">
        <v>2</v>
      </c>
      <c r="B10" s="372"/>
      <c r="C10" s="6" t="s">
        <v>3</v>
      </c>
      <c r="D10" s="7" t="s">
        <v>4</v>
      </c>
      <c r="E10" s="8"/>
      <c r="F10" s="9"/>
      <c r="G10" s="9"/>
      <c r="H10" s="9" t="s">
        <v>103</v>
      </c>
      <c r="I10" s="9"/>
      <c r="J10" s="9"/>
      <c r="K10" s="9"/>
      <c r="L10" s="298"/>
    </row>
    <row r="11" spans="1:12" ht="10.5" customHeight="1">
      <c r="A11" s="10" t="s">
        <v>5</v>
      </c>
      <c r="B11" s="11"/>
      <c r="C11" s="12"/>
      <c r="D11" s="12" t="s">
        <v>6</v>
      </c>
      <c r="E11" s="13"/>
      <c r="F11" s="10"/>
      <c r="G11" s="14"/>
      <c r="H11" s="14"/>
      <c r="I11" s="14"/>
      <c r="J11" s="14"/>
      <c r="K11" s="14"/>
      <c r="L11" s="299"/>
    </row>
    <row r="12" spans="1:12" ht="10.5" customHeight="1">
      <c r="A12" s="10" t="s">
        <v>5</v>
      </c>
      <c r="B12" s="11"/>
      <c r="C12" s="12"/>
      <c r="D12" s="12">
        <v>2018</v>
      </c>
      <c r="E12" s="15" t="s">
        <v>7</v>
      </c>
      <c r="F12" s="16" t="s">
        <v>8</v>
      </c>
      <c r="G12" s="17"/>
      <c r="H12" s="18"/>
      <c r="I12" s="18"/>
      <c r="J12" s="18"/>
      <c r="K12" s="18"/>
      <c r="L12" s="300"/>
    </row>
    <row r="13" spans="1:12" ht="10.5" customHeight="1" thickBot="1">
      <c r="A13" s="10" t="s">
        <v>5</v>
      </c>
      <c r="B13" s="11"/>
      <c r="C13" s="12"/>
      <c r="D13" s="12"/>
      <c r="E13" s="15" t="s">
        <v>9</v>
      </c>
      <c r="F13" s="19"/>
      <c r="G13" s="20"/>
      <c r="H13" s="20"/>
      <c r="I13" s="20"/>
      <c r="J13" s="20"/>
      <c r="K13" s="20"/>
      <c r="L13" s="300"/>
    </row>
    <row r="14" spans="1:12" ht="10.5" customHeight="1" thickBot="1">
      <c r="A14" s="10" t="s">
        <v>5</v>
      </c>
      <c r="B14" s="11" t="s">
        <v>5</v>
      </c>
      <c r="C14" s="11"/>
      <c r="D14" s="12"/>
      <c r="E14" s="15" t="s">
        <v>10</v>
      </c>
      <c r="F14" s="370" t="s">
        <v>11</v>
      </c>
      <c r="G14" s="370" t="s">
        <v>12</v>
      </c>
      <c r="H14" s="370" t="s">
        <v>13</v>
      </c>
      <c r="I14" s="370" t="s">
        <v>183</v>
      </c>
      <c r="J14" s="370" t="s">
        <v>7</v>
      </c>
      <c r="K14" s="21" t="s">
        <v>15</v>
      </c>
      <c r="L14" s="300"/>
    </row>
    <row r="15" spans="1:12" ht="10.5" customHeight="1">
      <c r="A15" s="10"/>
      <c r="B15" s="11"/>
      <c r="C15" s="11"/>
      <c r="D15" s="12"/>
      <c r="E15" s="15" t="s">
        <v>16</v>
      </c>
      <c r="F15" s="15" t="s">
        <v>17</v>
      </c>
      <c r="G15" s="15" t="s">
        <v>18</v>
      </c>
      <c r="H15" s="15" t="s">
        <v>18</v>
      </c>
      <c r="I15" s="15" t="s">
        <v>184</v>
      </c>
      <c r="J15" s="15" t="s">
        <v>20</v>
      </c>
      <c r="K15" s="22" t="s">
        <v>21</v>
      </c>
      <c r="L15" s="300" t="s">
        <v>22</v>
      </c>
    </row>
    <row r="16" spans="1:12" ht="10.5" customHeight="1">
      <c r="A16" s="10"/>
      <c r="B16" s="11"/>
      <c r="C16" s="11"/>
      <c r="D16" s="11"/>
      <c r="E16" s="15"/>
      <c r="F16" s="15" t="s">
        <v>23</v>
      </c>
      <c r="G16" s="15" t="s">
        <v>24</v>
      </c>
      <c r="H16" s="15" t="s">
        <v>25</v>
      </c>
      <c r="I16" s="15"/>
      <c r="J16" s="15" t="s">
        <v>27</v>
      </c>
      <c r="K16" s="22" t="s">
        <v>28</v>
      </c>
      <c r="L16" s="300" t="s">
        <v>29</v>
      </c>
    </row>
    <row r="17" spans="1:12" ht="10.5" customHeight="1">
      <c r="A17" s="10"/>
      <c r="B17" s="11"/>
      <c r="C17" s="11"/>
      <c r="D17" s="11"/>
      <c r="E17" s="15"/>
      <c r="F17" s="15"/>
      <c r="G17" s="15"/>
      <c r="H17" s="15"/>
      <c r="I17" s="15"/>
      <c r="J17" s="15" t="s">
        <v>31</v>
      </c>
      <c r="K17" s="22" t="s">
        <v>32</v>
      </c>
      <c r="L17" s="300" t="s">
        <v>33</v>
      </c>
    </row>
    <row r="18" spans="1:12" ht="10.5" customHeight="1">
      <c r="A18" s="10"/>
      <c r="B18" s="11"/>
      <c r="C18" s="11"/>
      <c r="D18" s="11"/>
      <c r="E18" s="15"/>
      <c r="F18" s="15"/>
      <c r="G18" s="15"/>
      <c r="H18" s="15"/>
      <c r="I18" s="15"/>
      <c r="J18" s="15" t="s">
        <v>35</v>
      </c>
      <c r="K18" s="18"/>
      <c r="L18" s="300" t="s">
        <v>28</v>
      </c>
    </row>
    <row r="19" spans="1:12" ht="39.75" customHeight="1" thickBot="1">
      <c r="A19" s="10"/>
      <c r="B19" s="11"/>
      <c r="C19" s="11"/>
      <c r="D19" s="11"/>
      <c r="E19" s="15"/>
      <c r="F19" s="15"/>
      <c r="G19" s="15"/>
      <c r="H19" s="15"/>
      <c r="I19" s="15"/>
      <c r="J19" s="15"/>
      <c r="K19" s="18"/>
      <c r="L19" s="301" t="s">
        <v>36</v>
      </c>
    </row>
    <row r="20" spans="1:12" s="25" customFormat="1" ht="11.25" customHeight="1">
      <c r="A20" s="23"/>
      <c r="B20" s="7">
        <v>1</v>
      </c>
      <c r="C20" s="7">
        <v>2</v>
      </c>
      <c r="D20" s="370">
        <v>3</v>
      </c>
      <c r="E20" s="370" t="s">
        <v>37</v>
      </c>
      <c r="F20" s="370" t="s">
        <v>38</v>
      </c>
      <c r="G20" s="370" t="s">
        <v>39</v>
      </c>
      <c r="H20" s="24" t="s">
        <v>40</v>
      </c>
      <c r="I20" s="370" t="s">
        <v>41</v>
      </c>
      <c r="J20" s="370" t="s">
        <v>42</v>
      </c>
      <c r="K20" s="24" t="s">
        <v>43</v>
      </c>
      <c r="L20" s="297" t="s">
        <v>44</v>
      </c>
    </row>
    <row r="21" spans="1:12" s="25" customFormat="1" ht="35.25" customHeight="1">
      <c r="A21" s="373" t="s">
        <v>175</v>
      </c>
      <c r="B21" s="373"/>
      <c r="C21" s="26">
        <f>C22</f>
        <v>0</v>
      </c>
      <c r="D21" s="26">
        <f aca="true" t="shared" si="0" ref="D21:L21">D22</f>
        <v>0</v>
      </c>
      <c r="E21" s="26">
        <f t="shared" si="0"/>
        <v>0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</row>
    <row r="22" spans="1:12" s="25" customFormat="1" ht="19.5" customHeight="1">
      <c r="A22" s="27"/>
      <c r="B22" s="28" t="s">
        <v>81</v>
      </c>
      <c r="C22" s="29">
        <f aca="true" t="shared" si="1" ref="C22:L22">C26+C34+C39+C50+C73+C124+C130+C135+C159+C46</f>
        <v>0</v>
      </c>
      <c r="D22" s="29">
        <f t="shared" si="1"/>
        <v>0</v>
      </c>
      <c r="E22" s="29">
        <f t="shared" si="1"/>
        <v>0</v>
      </c>
      <c r="F22" s="29">
        <f t="shared" si="1"/>
        <v>0</v>
      </c>
      <c r="G22" s="29">
        <f t="shared" si="1"/>
        <v>0</v>
      </c>
      <c r="H22" s="29">
        <f t="shared" si="1"/>
        <v>0</v>
      </c>
      <c r="I22" s="29">
        <f t="shared" si="1"/>
        <v>0</v>
      </c>
      <c r="J22" s="29">
        <f t="shared" si="1"/>
        <v>0</v>
      </c>
      <c r="K22" s="29">
        <f t="shared" si="1"/>
        <v>0</v>
      </c>
      <c r="L22" s="29">
        <f t="shared" si="1"/>
        <v>0</v>
      </c>
    </row>
    <row r="23" spans="1:12" s="25" customFormat="1" ht="15.75" customHeight="1">
      <c r="A23" s="30" t="s">
        <v>47</v>
      </c>
      <c r="B23" s="31" t="s">
        <v>48</v>
      </c>
      <c r="C23" s="232">
        <f>C27+C74+C125+C136+C163+C40+C35</f>
        <v>168500</v>
      </c>
      <c r="D23" s="232">
        <f>D27+D74+D125+D136+D163+D40+D35</f>
        <v>168500</v>
      </c>
      <c r="E23" s="232">
        <f>E27+E74+E125+E136+E163+E40+E35</f>
        <v>168500</v>
      </c>
      <c r="F23" s="232">
        <f>F27+F74+F125+F136+F163+F40</f>
        <v>0</v>
      </c>
      <c r="G23" s="232">
        <f>G27+G74+G125+G136+G163+G40</f>
        <v>0</v>
      </c>
      <c r="H23" s="232">
        <f>H27+H74+H125+H136+H163+H40</f>
        <v>0</v>
      </c>
      <c r="I23" s="232">
        <f>I27+I74+I125+I136+I163+I40</f>
        <v>0</v>
      </c>
      <c r="J23" s="232">
        <f>J27+J74+J125+J136+J163+J40+J35</f>
        <v>168500</v>
      </c>
      <c r="K23" s="232">
        <f>K27+K74+K125+K136+K163+K40+K35</f>
        <v>168500</v>
      </c>
      <c r="L23" s="232">
        <f>L27+L74+L125+L136+L163+L40+L35</f>
        <v>0</v>
      </c>
    </row>
    <row r="24" spans="1:12" s="25" customFormat="1" ht="12.75" customHeight="1">
      <c r="A24" s="30" t="s">
        <v>50</v>
      </c>
      <c r="B24" s="32" t="s">
        <v>51</v>
      </c>
      <c r="C24" s="29">
        <f aca="true" t="shared" si="2" ref="C24:L24">C29+C51+C81+C139+C160</f>
        <v>109000</v>
      </c>
      <c r="D24" s="29">
        <f t="shared" si="2"/>
        <v>109000</v>
      </c>
      <c r="E24" s="29">
        <f t="shared" si="2"/>
        <v>109000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109000</v>
      </c>
      <c r="K24" s="29">
        <f t="shared" si="2"/>
        <v>109000</v>
      </c>
      <c r="L24" s="29">
        <f t="shared" si="2"/>
        <v>0</v>
      </c>
    </row>
    <row r="25" spans="1:12" s="36" customFormat="1" ht="14.25" customHeight="1">
      <c r="A25" s="33" t="s">
        <v>52</v>
      </c>
      <c r="B25" s="34" t="s">
        <v>53</v>
      </c>
      <c r="C25" s="35">
        <f>C30+C37+C47+C56+C88+C127+C132+C166+C143+C44</f>
        <v>-277500</v>
      </c>
      <c r="D25" s="35">
        <f>D30+D37+D47+D56+D88+D127+D132+D166+D143+D44</f>
        <v>-277500</v>
      </c>
      <c r="E25" s="35">
        <f>E30+E37+E47+E56+E88+E127+E132+E166+E143+E44</f>
        <v>-277500</v>
      </c>
      <c r="F25" s="35">
        <f>F30+F37+F47+F56+F88+F127+F132+F166</f>
        <v>0</v>
      </c>
      <c r="G25" s="35">
        <f>G30+G37+G47+G56+G88+G127+G132+G166</f>
        <v>0</v>
      </c>
      <c r="H25" s="35">
        <f>H30+H37+H47+H56+H88+H127+H132+H166</f>
        <v>0</v>
      </c>
      <c r="I25" s="35">
        <v>0</v>
      </c>
      <c r="J25" s="35">
        <f>J30+J37+J47+J56+J88+J127+J132+J166+J143+J44</f>
        <v>-277500</v>
      </c>
      <c r="K25" s="35">
        <f>K30+K37+K47+K56+K88+K127+K132+K166+K143+K44</f>
        <v>-277500</v>
      </c>
      <c r="L25" s="35">
        <f>L30+L37+L47+L56+L88+L127+L132+L166+L143+L44</f>
        <v>0</v>
      </c>
    </row>
    <row r="26" spans="1:12" s="36" customFormat="1" ht="12.75" customHeight="1" hidden="1">
      <c r="A26" s="374" t="s">
        <v>46</v>
      </c>
      <c r="B26" s="374"/>
      <c r="C26" s="37">
        <f>C30</f>
        <v>0</v>
      </c>
      <c r="D26" s="37">
        <f>D30</f>
        <v>0</v>
      </c>
      <c r="E26" s="37">
        <f aca="true" t="shared" si="3" ref="E26:L26">E30</f>
        <v>0</v>
      </c>
      <c r="F26" s="37">
        <f t="shared" si="3"/>
        <v>0</v>
      </c>
      <c r="G26" s="37">
        <f t="shared" si="3"/>
        <v>0</v>
      </c>
      <c r="H26" s="37">
        <f t="shared" si="3"/>
        <v>0</v>
      </c>
      <c r="I26" s="37">
        <f t="shared" si="3"/>
        <v>0</v>
      </c>
      <c r="J26" s="37">
        <f t="shared" si="3"/>
        <v>0</v>
      </c>
      <c r="K26" s="233">
        <f t="shared" si="3"/>
        <v>0</v>
      </c>
      <c r="L26" s="283">
        <f t="shared" si="3"/>
        <v>0</v>
      </c>
    </row>
    <row r="27" spans="1:12" ht="15" customHeight="1" hidden="1">
      <c r="A27" s="30" t="s">
        <v>47</v>
      </c>
      <c r="B27" s="31" t="s">
        <v>48</v>
      </c>
      <c r="C27" s="38">
        <f>SUM(C28:C28)</f>
        <v>0</v>
      </c>
      <c r="D27" s="38">
        <f>SUM(D28:D28)</f>
        <v>0</v>
      </c>
      <c r="E27" s="38">
        <f>SUM(E28:E28)</f>
        <v>0</v>
      </c>
      <c r="F27" s="38"/>
      <c r="G27" s="38"/>
      <c r="H27" s="38"/>
      <c r="I27" s="38"/>
      <c r="J27" s="38">
        <f>SUM(J28:J28)</f>
        <v>0</v>
      </c>
      <c r="K27" s="234">
        <f>SUM(K28:K28)</f>
        <v>0</v>
      </c>
      <c r="L27" s="284"/>
    </row>
    <row r="28" spans="1:12" ht="15" customHeight="1" hidden="1">
      <c r="A28" s="39"/>
      <c r="B28" s="40"/>
      <c r="C28" s="41">
        <v>0</v>
      </c>
      <c r="D28" s="41">
        <v>0</v>
      </c>
      <c r="E28" s="41">
        <v>0</v>
      </c>
      <c r="F28" s="42"/>
      <c r="G28" s="43"/>
      <c r="H28" s="43"/>
      <c r="I28" s="43"/>
      <c r="J28" s="44">
        <v>0</v>
      </c>
      <c r="K28" s="235">
        <v>0</v>
      </c>
      <c r="L28" s="92"/>
    </row>
    <row r="29" spans="1:12" ht="15.75" customHeight="1" hidden="1">
      <c r="A29" s="30" t="s">
        <v>50</v>
      </c>
      <c r="B29" s="32" t="s">
        <v>51</v>
      </c>
      <c r="C29" s="45">
        <v>0</v>
      </c>
      <c r="D29" s="45">
        <v>0</v>
      </c>
      <c r="E29" s="45">
        <v>0</v>
      </c>
      <c r="F29" s="46"/>
      <c r="G29" s="46"/>
      <c r="H29" s="46"/>
      <c r="I29" s="46"/>
      <c r="J29" s="47">
        <v>0</v>
      </c>
      <c r="K29" s="236">
        <v>0</v>
      </c>
      <c r="L29" s="92"/>
    </row>
    <row r="30" spans="1:12" s="50" customFormat="1" ht="12.75" customHeight="1" hidden="1">
      <c r="A30" s="33" t="s">
        <v>52</v>
      </c>
      <c r="B30" s="34" t="s">
        <v>53</v>
      </c>
      <c r="C30" s="48">
        <f>C33+C32+C31</f>
        <v>0</v>
      </c>
      <c r="D30" s="48">
        <f aca="true" t="shared" si="4" ref="D30:L30">D33+D32+D31</f>
        <v>0</v>
      </c>
      <c r="E30" s="48">
        <f t="shared" si="4"/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237">
        <f t="shared" si="4"/>
        <v>0</v>
      </c>
      <c r="L30" s="79">
        <f t="shared" si="4"/>
        <v>0</v>
      </c>
    </row>
    <row r="31" spans="1:12" s="50" customFormat="1" ht="12.75" customHeight="1" hidden="1">
      <c r="A31" s="62"/>
      <c r="B31" s="225" t="s">
        <v>96</v>
      </c>
      <c r="C31" s="79"/>
      <c r="D31" s="48"/>
      <c r="E31" s="48"/>
      <c r="F31" s="49"/>
      <c r="G31" s="49"/>
      <c r="H31" s="49"/>
      <c r="I31" s="49"/>
      <c r="J31" s="226"/>
      <c r="K31" s="238"/>
      <c r="L31" s="80"/>
    </row>
    <row r="32" spans="1:12" s="50" customFormat="1" ht="12.75" customHeight="1" hidden="1">
      <c r="A32" s="62"/>
      <c r="B32" s="227" t="s">
        <v>118</v>
      </c>
      <c r="C32" s="79"/>
      <c r="D32" s="79"/>
      <c r="E32" s="79"/>
      <c r="F32" s="49"/>
      <c r="G32" s="49"/>
      <c r="H32" s="49"/>
      <c r="I32" s="49"/>
      <c r="J32" s="79"/>
      <c r="K32" s="79"/>
      <c r="L32" s="80"/>
    </row>
    <row r="33" spans="1:12" s="50" customFormat="1" ht="12.75" customHeight="1" hidden="1">
      <c r="A33" s="33"/>
      <c r="B33" s="51" t="s">
        <v>49</v>
      </c>
      <c r="C33" s="52"/>
      <c r="D33" s="52"/>
      <c r="E33" s="52"/>
      <c r="F33" s="53"/>
      <c r="G33" s="53"/>
      <c r="H33" s="53"/>
      <c r="I33" s="53"/>
      <c r="J33" s="52"/>
      <c r="K33" s="52"/>
      <c r="L33" s="92"/>
    </row>
    <row r="34" spans="1:12" s="50" customFormat="1" ht="12.75" customHeight="1">
      <c r="A34" s="54" t="s">
        <v>86</v>
      </c>
      <c r="B34" s="55"/>
      <c r="C34" s="56">
        <f aca="true" t="shared" si="5" ref="C34:E35">C35</f>
        <v>168500</v>
      </c>
      <c r="D34" s="56">
        <f t="shared" si="5"/>
        <v>168500</v>
      </c>
      <c r="E34" s="56">
        <f t="shared" si="5"/>
        <v>168500</v>
      </c>
      <c r="F34" s="57"/>
      <c r="G34" s="57"/>
      <c r="H34" s="57"/>
      <c r="I34" s="57"/>
      <c r="J34" s="56">
        <f>J35</f>
        <v>168500</v>
      </c>
      <c r="K34" s="56">
        <f>K35</f>
        <v>168500</v>
      </c>
      <c r="L34" s="287"/>
    </row>
    <row r="35" spans="1:12" s="50" customFormat="1" ht="12.75" customHeight="1">
      <c r="A35" s="54" t="s">
        <v>203</v>
      </c>
      <c r="B35" s="55"/>
      <c r="C35" s="56">
        <f t="shared" si="5"/>
        <v>168500</v>
      </c>
      <c r="D35" s="56">
        <f t="shared" si="5"/>
        <v>168500</v>
      </c>
      <c r="E35" s="56">
        <f t="shared" si="5"/>
        <v>168500</v>
      </c>
      <c r="F35" s="57"/>
      <c r="G35" s="57"/>
      <c r="H35" s="57"/>
      <c r="I35" s="57"/>
      <c r="J35" s="56">
        <f>J36</f>
        <v>168500</v>
      </c>
      <c r="K35" s="56">
        <f>K36</f>
        <v>168500</v>
      </c>
      <c r="L35" s="287"/>
    </row>
    <row r="36" spans="1:12" s="50" customFormat="1" ht="12.75" customHeight="1">
      <c r="A36" s="54"/>
      <c r="B36" s="55" t="s">
        <v>204</v>
      </c>
      <c r="C36" s="56">
        <v>168500</v>
      </c>
      <c r="D36" s="56">
        <v>168500</v>
      </c>
      <c r="E36" s="56">
        <v>168500</v>
      </c>
      <c r="F36" s="57"/>
      <c r="G36" s="57"/>
      <c r="H36" s="57"/>
      <c r="I36" s="57"/>
      <c r="J36" s="56">
        <v>168500</v>
      </c>
      <c r="K36" s="240">
        <v>168500</v>
      </c>
      <c r="L36" s="287"/>
    </row>
    <row r="37" spans="1:12" s="50" customFormat="1" ht="12.75" customHeight="1" hidden="1">
      <c r="A37" s="58" t="s">
        <v>52</v>
      </c>
      <c r="B37" s="34" t="s">
        <v>53</v>
      </c>
      <c r="C37" s="48">
        <f>C38</f>
        <v>0</v>
      </c>
      <c r="D37" s="48">
        <f>D38</f>
        <v>0</v>
      </c>
      <c r="E37" s="48">
        <f>E38</f>
        <v>0</v>
      </c>
      <c r="F37" s="49"/>
      <c r="G37" s="49"/>
      <c r="H37" s="49"/>
      <c r="I37" s="49"/>
      <c r="J37" s="48">
        <f>J38</f>
        <v>0</v>
      </c>
      <c r="K37" s="237">
        <f>K38</f>
        <v>0</v>
      </c>
      <c r="L37" s="80"/>
    </row>
    <row r="38" spans="1:12" s="138" customFormat="1" ht="18" customHeight="1" hidden="1">
      <c r="A38" s="157"/>
      <c r="B38" s="182" t="s">
        <v>119</v>
      </c>
      <c r="C38" s="146"/>
      <c r="D38" s="146"/>
      <c r="E38" s="146"/>
      <c r="F38" s="146"/>
      <c r="G38" s="146"/>
      <c r="H38" s="146"/>
      <c r="I38" s="146"/>
      <c r="J38" s="183"/>
      <c r="K38" s="241"/>
      <c r="L38" s="184"/>
    </row>
    <row r="39" spans="1:12" s="138" customFormat="1" ht="18" customHeight="1" hidden="1">
      <c r="A39" s="361" t="s">
        <v>196</v>
      </c>
      <c r="B39" s="362"/>
      <c r="C39" s="1">
        <f>C41+C42+C43+C44</f>
        <v>0</v>
      </c>
      <c r="D39" s="1">
        <f>D41+D42+D43+D44</f>
        <v>0</v>
      </c>
      <c r="E39" s="1">
        <f>E41+E42+E43+E44</f>
        <v>0</v>
      </c>
      <c r="F39" s="1">
        <f aca="true" t="shared" si="6" ref="F39:L39">F41+F42+F43</f>
        <v>0</v>
      </c>
      <c r="G39" s="1">
        <f t="shared" si="6"/>
        <v>0</v>
      </c>
      <c r="H39" s="1">
        <f t="shared" si="6"/>
        <v>0</v>
      </c>
      <c r="I39" s="1">
        <f t="shared" si="6"/>
        <v>0</v>
      </c>
      <c r="J39" s="1">
        <f>J41+J42+J43+J44</f>
        <v>0</v>
      </c>
      <c r="K39" s="1">
        <f>K41+K42+K43+K44</f>
        <v>0</v>
      </c>
      <c r="L39" s="1">
        <f t="shared" si="6"/>
        <v>0</v>
      </c>
    </row>
    <row r="40" spans="1:12" s="138" customFormat="1" ht="18" customHeight="1" hidden="1">
      <c r="A40" s="30" t="s">
        <v>47</v>
      </c>
      <c r="B40" s="31" t="s">
        <v>48</v>
      </c>
      <c r="C40" s="365">
        <f>C41+C42+C43</f>
        <v>0</v>
      </c>
      <c r="D40" s="365">
        <f>D41+D42+D43</f>
        <v>0</v>
      </c>
      <c r="E40" s="365">
        <f>E41+E42+E43</f>
        <v>0</v>
      </c>
      <c r="F40" s="157"/>
      <c r="G40" s="157"/>
      <c r="H40" s="157"/>
      <c r="I40" s="157"/>
      <c r="J40" s="365">
        <f>J41+J42+J43</f>
        <v>0</v>
      </c>
      <c r="K40" s="365">
        <f>K41+K42+K43</f>
        <v>0</v>
      </c>
      <c r="L40" s="157"/>
    </row>
    <row r="41" spans="1:12" s="138" customFormat="1" ht="18" customHeight="1" hidden="1">
      <c r="A41" s="363"/>
      <c r="B41" s="364" t="s">
        <v>195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2" s="138" customFormat="1" ht="18" customHeight="1" hidden="1">
      <c r="A42" s="363"/>
      <c r="B42" s="364" t="s">
        <v>197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138" customFormat="1" ht="18" customHeight="1" hidden="1">
      <c r="A43" s="363"/>
      <c r="B43" s="364" t="s">
        <v>198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138" customFormat="1" ht="18" customHeight="1" hidden="1">
      <c r="A44" s="60" t="s">
        <v>52</v>
      </c>
      <c r="B44" s="360" t="s">
        <v>53</v>
      </c>
      <c r="C44" s="68">
        <f>C45</f>
        <v>0</v>
      </c>
      <c r="D44" s="68">
        <f>D45</f>
        <v>0</v>
      </c>
      <c r="E44" s="68">
        <f>E45</f>
        <v>0</v>
      </c>
      <c r="F44" s="68"/>
      <c r="G44" s="68"/>
      <c r="H44" s="68"/>
      <c r="I44" s="68"/>
      <c r="J44" s="68">
        <f>J45</f>
        <v>0</v>
      </c>
      <c r="K44" s="68">
        <f>K45</f>
        <v>0</v>
      </c>
      <c r="L44" s="68"/>
    </row>
    <row r="45" spans="1:12" s="138" customFormat="1" ht="30.75" customHeight="1" hidden="1">
      <c r="A45" s="363"/>
      <c r="B45" s="366" t="s">
        <v>200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s="138" customFormat="1" ht="18" customHeight="1">
      <c r="A46" s="361" t="s">
        <v>146</v>
      </c>
      <c r="B46" s="362"/>
      <c r="C46" s="1">
        <f>C47</f>
        <v>-36000</v>
      </c>
      <c r="D46" s="1">
        <f aca="true" t="shared" si="7" ref="D46:L46">D47</f>
        <v>-36000</v>
      </c>
      <c r="E46" s="1">
        <f t="shared" si="7"/>
        <v>-36000</v>
      </c>
      <c r="F46" s="1">
        <f t="shared" si="7"/>
        <v>0</v>
      </c>
      <c r="G46" s="1">
        <f t="shared" si="7"/>
        <v>0</v>
      </c>
      <c r="H46" s="1">
        <f t="shared" si="7"/>
        <v>0</v>
      </c>
      <c r="I46" s="1">
        <f t="shared" si="7"/>
        <v>0</v>
      </c>
      <c r="J46" s="1">
        <f t="shared" si="7"/>
        <v>-36000</v>
      </c>
      <c r="K46" s="1">
        <f t="shared" si="7"/>
        <v>-36000</v>
      </c>
      <c r="L46" s="1">
        <f t="shared" si="7"/>
        <v>0</v>
      </c>
    </row>
    <row r="47" spans="1:12" s="138" customFormat="1" ht="14.25" customHeight="1">
      <c r="A47" s="60" t="s">
        <v>52</v>
      </c>
      <c r="B47" s="360" t="s">
        <v>53</v>
      </c>
      <c r="C47" s="146">
        <f>C48+C49</f>
        <v>-36000</v>
      </c>
      <c r="D47" s="146">
        <f>D48+D49</f>
        <v>-36000</v>
      </c>
      <c r="E47" s="146">
        <f>E48+E49</f>
        <v>-36000</v>
      </c>
      <c r="F47" s="146"/>
      <c r="G47" s="146"/>
      <c r="H47" s="146"/>
      <c r="I47" s="146"/>
      <c r="J47" s="146">
        <f>J48+J49</f>
        <v>-36000</v>
      </c>
      <c r="K47" s="146">
        <f>K48+K49</f>
        <v>-36000</v>
      </c>
      <c r="L47" s="159"/>
    </row>
    <row r="48" spans="1:12" s="138" customFormat="1" ht="50.25" customHeight="1">
      <c r="A48" s="60"/>
      <c r="B48" s="227" t="s">
        <v>201</v>
      </c>
      <c r="C48" s="146">
        <v>-36000</v>
      </c>
      <c r="D48" s="146">
        <v>-36000</v>
      </c>
      <c r="E48" s="146">
        <v>-36000</v>
      </c>
      <c r="F48" s="146"/>
      <c r="G48" s="146"/>
      <c r="H48" s="146"/>
      <c r="I48" s="146"/>
      <c r="J48" s="146">
        <v>-36000</v>
      </c>
      <c r="K48" s="146">
        <v>-36000</v>
      </c>
      <c r="L48" s="159"/>
    </row>
    <row r="49" spans="1:12" s="138" customFormat="1" ht="17.25" customHeight="1" hidden="1">
      <c r="A49" s="302"/>
      <c r="B49" s="330" t="s">
        <v>147</v>
      </c>
      <c r="C49" s="64"/>
      <c r="D49" s="146"/>
      <c r="E49" s="146"/>
      <c r="F49" s="146"/>
      <c r="G49" s="146"/>
      <c r="H49" s="146"/>
      <c r="I49" s="146"/>
      <c r="J49" s="146"/>
      <c r="K49" s="146"/>
      <c r="L49" s="159"/>
    </row>
    <row r="50" spans="1:12" s="50" customFormat="1" ht="15.75" customHeight="1">
      <c r="A50" s="71" t="s">
        <v>54</v>
      </c>
      <c r="B50" s="72"/>
      <c r="C50" s="73">
        <f aca="true" t="shared" si="8" ref="C50:L50">C51+C54+C56</f>
        <v>-56500</v>
      </c>
      <c r="D50" s="73">
        <f t="shared" si="8"/>
        <v>-56500</v>
      </c>
      <c r="E50" s="73">
        <f t="shared" si="8"/>
        <v>-56500</v>
      </c>
      <c r="F50" s="73">
        <f t="shared" si="8"/>
        <v>0</v>
      </c>
      <c r="G50" s="73">
        <f t="shared" si="8"/>
        <v>0</v>
      </c>
      <c r="H50" s="73">
        <f t="shared" si="8"/>
        <v>0</v>
      </c>
      <c r="I50" s="73">
        <f t="shared" si="8"/>
        <v>0</v>
      </c>
      <c r="J50" s="73">
        <f t="shared" si="8"/>
        <v>-56500</v>
      </c>
      <c r="K50" s="246">
        <f t="shared" si="8"/>
        <v>-56500</v>
      </c>
      <c r="L50" s="289">
        <f t="shared" si="8"/>
        <v>0</v>
      </c>
    </row>
    <row r="51" spans="1:12" ht="15" customHeight="1" hidden="1">
      <c r="A51" s="30" t="s">
        <v>50</v>
      </c>
      <c r="B51" s="32" t="s">
        <v>51</v>
      </c>
      <c r="C51" s="317">
        <f>C52+C53</f>
        <v>0</v>
      </c>
      <c r="D51" s="74">
        <f aca="true" t="shared" si="9" ref="D51:K51">D52+D53</f>
        <v>0</v>
      </c>
      <c r="E51" s="74">
        <f t="shared" si="9"/>
        <v>0</v>
      </c>
      <c r="F51" s="74">
        <f t="shared" si="9"/>
        <v>0</v>
      </c>
      <c r="G51" s="74">
        <f t="shared" si="9"/>
        <v>0</v>
      </c>
      <c r="H51" s="74">
        <f t="shared" si="9"/>
        <v>0</v>
      </c>
      <c r="I51" s="74">
        <f t="shared" si="9"/>
        <v>0</v>
      </c>
      <c r="J51" s="74">
        <f t="shared" si="9"/>
        <v>0</v>
      </c>
      <c r="K51" s="247">
        <f t="shared" si="9"/>
        <v>0</v>
      </c>
      <c r="L51" s="92"/>
    </row>
    <row r="52" spans="1:12" s="66" customFormat="1" ht="69.75" customHeight="1" hidden="1">
      <c r="A52" s="169"/>
      <c r="B52" s="145" t="s">
        <v>127</v>
      </c>
      <c r="C52" s="146"/>
      <c r="D52" s="146"/>
      <c r="E52" s="146"/>
      <c r="F52" s="180"/>
      <c r="G52" s="180"/>
      <c r="H52" s="180"/>
      <c r="I52" s="180"/>
      <c r="J52" s="146"/>
      <c r="K52" s="245"/>
      <c r="L52" s="184"/>
    </row>
    <row r="53" spans="1:12" s="66" customFormat="1" ht="84" customHeight="1" hidden="1">
      <c r="A53" s="217"/>
      <c r="B53" s="185" t="s">
        <v>128</v>
      </c>
      <c r="C53" s="186"/>
      <c r="D53" s="186"/>
      <c r="E53" s="186"/>
      <c r="F53" s="178"/>
      <c r="G53" s="178"/>
      <c r="H53" s="178"/>
      <c r="I53" s="178"/>
      <c r="J53" s="186"/>
      <c r="K53" s="248"/>
      <c r="L53" s="184"/>
    </row>
    <row r="54" spans="1:13" s="169" customFormat="1" ht="24" customHeight="1" hidden="1">
      <c r="A54" s="324"/>
      <c r="B54" s="324"/>
      <c r="C54" s="325"/>
      <c r="D54" s="1"/>
      <c r="E54" s="1"/>
      <c r="F54" s="1"/>
      <c r="G54" s="1"/>
      <c r="H54" s="1"/>
      <c r="I54" s="1"/>
      <c r="J54" s="1"/>
      <c r="K54" s="326"/>
      <c r="L54" s="1"/>
      <c r="M54" s="281"/>
    </row>
    <row r="55" spans="1:12" s="308" customFormat="1" ht="82.5" customHeight="1" hidden="1">
      <c r="A55" s="144"/>
      <c r="B55" s="344"/>
      <c r="C55" s="345"/>
      <c r="D55" s="147"/>
      <c r="E55" s="147"/>
      <c r="F55" s="147"/>
      <c r="G55" s="147"/>
      <c r="H55" s="147"/>
      <c r="I55" s="147"/>
      <c r="J55" s="147"/>
      <c r="K55" s="249"/>
      <c r="L55" s="147"/>
    </row>
    <row r="56" spans="1:12" ht="17.25" customHeight="1">
      <c r="A56" s="62" t="s">
        <v>52</v>
      </c>
      <c r="B56" s="61" t="s">
        <v>53</v>
      </c>
      <c r="C56" s="318">
        <f>C57+C58+C59+C60+C61</f>
        <v>-56500</v>
      </c>
      <c r="D56" s="318">
        <f aca="true" t="shared" si="10" ref="D56:L56">D57+D58+D59+D60+D61</f>
        <v>-56500</v>
      </c>
      <c r="E56" s="318">
        <f t="shared" si="10"/>
        <v>-56500</v>
      </c>
      <c r="F56" s="318">
        <f t="shared" si="10"/>
        <v>0</v>
      </c>
      <c r="G56" s="318">
        <f t="shared" si="10"/>
        <v>0</v>
      </c>
      <c r="H56" s="318">
        <f t="shared" si="10"/>
        <v>0</v>
      </c>
      <c r="I56" s="318">
        <f t="shared" si="10"/>
        <v>0</v>
      </c>
      <c r="J56" s="318">
        <f t="shared" si="10"/>
        <v>-56500</v>
      </c>
      <c r="K56" s="318">
        <f t="shared" si="10"/>
        <v>-56500</v>
      </c>
      <c r="L56" s="318">
        <f t="shared" si="10"/>
        <v>0</v>
      </c>
    </row>
    <row r="57" spans="1:12" ht="17.25" customHeight="1">
      <c r="A57" s="62"/>
      <c r="B57" s="218" t="s">
        <v>113</v>
      </c>
      <c r="C57" s="219">
        <v>-46500</v>
      </c>
      <c r="D57" s="219">
        <v>-46500</v>
      </c>
      <c r="E57" s="219">
        <v>-46500</v>
      </c>
      <c r="F57" s="158"/>
      <c r="G57" s="158"/>
      <c r="H57" s="158"/>
      <c r="I57" s="158"/>
      <c r="J57" s="219">
        <v>-46500</v>
      </c>
      <c r="K57" s="219">
        <v>-46500</v>
      </c>
      <c r="L57" s="148"/>
    </row>
    <row r="58" spans="1:12" ht="27" customHeight="1" hidden="1">
      <c r="A58" s="62"/>
      <c r="B58" s="185" t="s">
        <v>112</v>
      </c>
      <c r="C58" s="186"/>
      <c r="D58" s="186"/>
      <c r="E58" s="186"/>
      <c r="F58" s="178"/>
      <c r="G58" s="178"/>
      <c r="H58" s="178"/>
      <c r="I58" s="178"/>
      <c r="J58" s="186"/>
      <c r="K58" s="248"/>
      <c r="L58" s="184"/>
    </row>
    <row r="59" spans="1:12" s="66" customFormat="1" ht="79.5" customHeight="1" hidden="1">
      <c r="A59" s="169"/>
      <c r="B59" s="145" t="s">
        <v>73</v>
      </c>
      <c r="C59" s="146"/>
      <c r="D59" s="146"/>
      <c r="E59" s="146"/>
      <c r="F59" s="147"/>
      <c r="G59" s="147"/>
      <c r="H59" s="147"/>
      <c r="I59" s="147"/>
      <c r="J59" s="146"/>
      <c r="K59" s="245"/>
      <c r="L59" s="148"/>
    </row>
    <row r="60" spans="1:12" s="66" customFormat="1" ht="57" customHeight="1" hidden="1">
      <c r="A60" s="169"/>
      <c r="B60" s="145" t="s">
        <v>82</v>
      </c>
      <c r="C60" s="146"/>
      <c r="D60" s="146"/>
      <c r="E60" s="146"/>
      <c r="F60" s="147"/>
      <c r="G60" s="147"/>
      <c r="H60" s="147"/>
      <c r="I60" s="147"/>
      <c r="J60" s="146"/>
      <c r="K60" s="245"/>
      <c r="L60" s="148"/>
    </row>
    <row r="61" spans="1:12" s="66" customFormat="1" ht="65.25" customHeight="1">
      <c r="A61" s="197"/>
      <c r="B61" s="145" t="s">
        <v>83</v>
      </c>
      <c r="C61" s="146">
        <v>-10000</v>
      </c>
      <c r="D61" s="146">
        <v>-10000</v>
      </c>
      <c r="E61" s="146">
        <v>-10000</v>
      </c>
      <c r="F61" s="147"/>
      <c r="G61" s="147"/>
      <c r="H61" s="147"/>
      <c r="I61" s="147"/>
      <c r="J61" s="146">
        <v>-10000</v>
      </c>
      <c r="K61" s="146">
        <v>-10000</v>
      </c>
      <c r="L61" s="148"/>
    </row>
    <row r="62" spans="1:12" s="149" customFormat="1" ht="29.25" customHeight="1" hidden="1">
      <c r="A62" s="322"/>
      <c r="B62" s="323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149" customFormat="1" ht="51.75" customHeight="1" hidden="1">
      <c r="A63" s="322"/>
      <c r="B63" s="344"/>
      <c r="C63" s="345"/>
      <c r="D63" s="147"/>
      <c r="E63" s="147"/>
      <c r="F63" s="147"/>
      <c r="G63" s="147"/>
      <c r="H63" s="147"/>
      <c r="I63" s="147"/>
      <c r="J63" s="147"/>
      <c r="K63" s="249"/>
      <c r="L63" s="147"/>
    </row>
    <row r="64" spans="1:12" s="66" customFormat="1" ht="88.5" customHeight="1" hidden="1">
      <c r="A64" s="169"/>
      <c r="B64" s="346"/>
      <c r="C64" s="146"/>
      <c r="D64" s="146"/>
      <c r="E64" s="146"/>
      <c r="F64" s="146"/>
      <c r="G64" s="146"/>
      <c r="H64" s="146"/>
      <c r="I64" s="146"/>
      <c r="J64" s="146"/>
      <c r="K64" s="146"/>
      <c r="L64" s="184"/>
    </row>
    <row r="65" spans="1:12" s="66" customFormat="1" ht="79.5" customHeight="1" hidden="1">
      <c r="A65" s="169"/>
      <c r="B65" s="346"/>
      <c r="C65" s="146"/>
      <c r="D65" s="146"/>
      <c r="E65" s="146"/>
      <c r="F65" s="146"/>
      <c r="G65" s="146"/>
      <c r="H65" s="146"/>
      <c r="I65" s="146"/>
      <c r="J65" s="146"/>
      <c r="K65" s="146"/>
      <c r="L65" s="184"/>
    </row>
    <row r="66" spans="1:12" s="66" customFormat="1" ht="78" customHeight="1" hidden="1">
      <c r="A66" s="169"/>
      <c r="B66" s="346"/>
      <c r="C66" s="146"/>
      <c r="D66" s="146"/>
      <c r="E66" s="146"/>
      <c r="F66" s="146"/>
      <c r="G66" s="146"/>
      <c r="H66" s="146"/>
      <c r="I66" s="146"/>
      <c r="J66" s="146"/>
      <c r="K66" s="146"/>
      <c r="L66" s="184"/>
    </row>
    <row r="67" spans="1:12" s="66" customFormat="1" ht="87.75" customHeight="1" hidden="1">
      <c r="A67" s="169"/>
      <c r="B67" s="346"/>
      <c r="C67" s="146"/>
      <c r="D67" s="146"/>
      <c r="E67" s="146"/>
      <c r="F67" s="146"/>
      <c r="G67" s="146"/>
      <c r="H67" s="146"/>
      <c r="I67" s="146"/>
      <c r="J67" s="146"/>
      <c r="K67" s="146"/>
      <c r="L67" s="184"/>
    </row>
    <row r="68" spans="1:12" s="66" customFormat="1" ht="79.5" customHeight="1" hidden="1">
      <c r="A68" s="169"/>
      <c r="B68" s="346"/>
      <c r="C68" s="146"/>
      <c r="D68" s="146"/>
      <c r="E68" s="146"/>
      <c r="F68" s="146"/>
      <c r="G68" s="146"/>
      <c r="H68" s="146"/>
      <c r="I68" s="146"/>
      <c r="J68" s="146"/>
      <c r="K68" s="146"/>
      <c r="L68" s="184"/>
    </row>
    <row r="69" spans="1:12" s="66" customFormat="1" ht="79.5" customHeight="1" hidden="1">
      <c r="A69" s="169"/>
      <c r="B69" s="346"/>
      <c r="C69" s="146"/>
      <c r="D69" s="146"/>
      <c r="E69" s="146"/>
      <c r="F69" s="146"/>
      <c r="G69" s="146"/>
      <c r="H69" s="146"/>
      <c r="I69" s="146"/>
      <c r="J69" s="146"/>
      <c r="K69" s="146"/>
      <c r="L69" s="184"/>
    </row>
    <row r="70" spans="1:12" s="66" customFormat="1" ht="79.5" customHeight="1" hidden="1">
      <c r="A70" s="169"/>
      <c r="B70" s="346"/>
      <c r="C70" s="146"/>
      <c r="D70" s="146"/>
      <c r="E70" s="146"/>
      <c r="F70" s="146"/>
      <c r="G70" s="146"/>
      <c r="H70" s="146"/>
      <c r="I70" s="146"/>
      <c r="J70" s="146"/>
      <c r="K70" s="146"/>
      <c r="L70" s="184"/>
    </row>
    <row r="71" spans="1:12" s="66" customFormat="1" ht="79.5" customHeight="1" hidden="1">
      <c r="A71" s="169"/>
      <c r="B71" s="346"/>
      <c r="C71" s="146"/>
      <c r="D71" s="146"/>
      <c r="E71" s="146"/>
      <c r="F71" s="146"/>
      <c r="G71" s="146"/>
      <c r="H71" s="146"/>
      <c r="I71" s="146"/>
      <c r="J71" s="146"/>
      <c r="K71" s="146"/>
      <c r="L71" s="184"/>
    </row>
    <row r="72" spans="1:12" s="66" customFormat="1" ht="87" customHeight="1" hidden="1">
      <c r="A72" s="169"/>
      <c r="B72" s="346"/>
      <c r="C72" s="146"/>
      <c r="D72" s="146"/>
      <c r="E72" s="146"/>
      <c r="F72" s="146"/>
      <c r="G72" s="146"/>
      <c r="H72" s="146"/>
      <c r="I72" s="146"/>
      <c r="J72" s="146"/>
      <c r="K72" s="146"/>
      <c r="L72" s="184"/>
    </row>
    <row r="73" spans="1:12" s="36" customFormat="1" ht="19.5" customHeight="1">
      <c r="A73" s="71" t="s">
        <v>55</v>
      </c>
      <c r="B73" s="82"/>
      <c r="C73" s="83">
        <f>C74+C81+C88</f>
        <v>-88000</v>
      </c>
      <c r="D73" s="83">
        <f aca="true" t="shared" si="11" ref="D73:L73">D74+D81+D88</f>
        <v>-88000</v>
      </c>
      <c r="E73" s="83">
        <f t="shared" si="11"/>
        <v>-88000</v>
      </c>
      <c r="F73" s="83">
        <f t="shared" si="11"/>
        <v>0</v>
      </c>
      <c r="G73" s="83">
        <f t="shared" si="11"/>
        <v>0</v>
      </c>
      <c r="H73" s="83">
        <f t="shared" si="11"/>
        <v>0</v>
      </c>
      <c r="I73" s="83">
        <f t="shared" si="11"/>
        <v>0</v>
      </c>
      <c r="J73" s="83">
        <f>J74+J81+J88</f>
        <v>-88000</v>
      </c>
      <c r="K73" s="83">
        <f t="shared" si="11"/>
        <v>-88000</v>
      </c>
      <c r="L73" s="83">
        <f t="shared" si="11"/>
        <v>0</v>
      </c>
    </row>
    <row r="74" spans="1:12" s="36" customFormat="1" ht="19.5" customHeight="1" hidden="1">
      <c r="A74" s="30" t="s">
        <v>47</v>
      </c>
      <c r="B74" s="32" t="s">
        <v>56</v>
      </c>
      <c r="C74" s="84">
        <f>C75+C76+C77+C78+C79+C80</f>
        <v>0</v>
      </c>
      <c r="D74" s="84">
        <f aca="true" t="shared" si="12" ref="D74:L74">D75+D76+D77+D78+D79+D80</f>
        <v>0</v>
      </c>
      <c r="E74" s="84">
        <f t="shared" si="12"/>
        <v>0</v>
      </c>
      <c r="F74" s="84">
        <f t="shared" si="12"/>
        <v>0</v>
      </c>
      <c r="G74" s="84">
        <f t="shared" si="12"/>
        <v>0</v>
      </c>
      <c r="H74" s="84">
        <f t="shared" si="12"/>
        <v>0</v>
      </c>
      <c r="I74" s="84">
        <f t="shared" si="12"/>
        <v>0</v>
      </c>
      <c r="J74" s="84">
        <f t="shared" si="12"/>
        <v>0</v>
      </c>
      <c r="K74" s="98">
        <f t="shared" si="12"/>
        <v>0</v>
      </c>
      <c r="L74" s="79">
        <f t="shared" si="12"/>
        <v>0</v>
      </c>
    </row>
    <row r="75" spans="1:12" s="36" customFormat="1" ht="35.25" customHeight="1" hidden="1">
      <c r="A75" s="334"/>
      <c r="B75" s="335" t="s">
        <v>116</v>
      </c>
      <c r="C75" s="347"/>
      <c r="D75" s="347"/>
      <c r="E75" s="347"/>
      <c r="F75" s="337"/>
      <c r="G75" s="338"/>
      <c r="H75" s="338"/>
      <c r="I75" s="338"/>
      <c r="J75" s="347"/>
      <c r="K75" s="348"/>
      <c r="L75" s="340"/>
    </row>
    <row r="76" spans="1:12" s="149" customFormat="1" ht="54.75" customHeight="1" hidden="1">
      <c r="A76" s="150"/>
      <c r="B76" s="172" t="s">
        <v>129</v>
      </c>
      <c r="C76" s="154"/>
      <c r="D76" s="154"/>
      <c r="E76" s="154"/>
      <c r="F76" s="154"/>
      <c r="G76" s="152"/>
      <c r="H76" s="152"/>
      <c r="I76" s="152"/>
      <c r="J76" s="154"/>
      <c r="K76" s="253"/>
      <c r="L76" s="148"/>
    </row>
    <row r="77" spans="1:12" s="149" customFormat="1" ht="62.25" customHeight="1" hidden="1">
      <c r="A77" s="220"/>
      <c r="B77" s="173" t="s">
        <v>182</v>
      </c>
      <c r="C77" s="154"/>
      <c r="D77" s="154"/>
      <c r="E77" s="154"/>
      <c r="F77" s="155"/>
      <c r="G77" s="155"/>
      <c r="H77" s="155"/>
      <c r="I77" s="155"/>
      <c r="J77" s="154"/>
      <c r="K77" s="154"/>
      <c r="L77" s="312"/>
    </row>
    <row r="78" spans="1:12" s="149" customFormat="1" ht="75.75" customHeight="1" hidden="1">
      <c r="A78" s="169"/>
      <c r="B78" s="346" t="s">
        <v>168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84"/>
    </row>
    <row r="79" spans="1:12" s="149" customFormat="1" ht="66.75" customHeight="1" hidden="1">
      <c r="A79" s="169"/>
      <c r="B79" s="346" t="s">
        <v>169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84"/>
    </row>
    <row r="80" spans="1:12" s="149" customFormat="1" ht="56.25" customHeight="1" hidden="1">
      <c r="A80" s="169"/>
      <c r="B80" s="346" t="s">
        <v>170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84"/>
    </row>
    <row r="81" spans="1:12" s="50" customFormat="1" ht="16.5" customHeight="1" hidden="1">
      <c r="A81" s="62" t="s">
        <v>57</v>
      </c>
      <c r="B81" s="61" t="s">
        <v>58</v>
      </c>
      <c r="C81" s="67">
        <f>C82+C83+C84+C85+C87+C86</f>
        <v>0</v>
      </c>
      <c r="D81" s="67">
        <f>D82+D83+D84+D85+D87+D86</f>
        <v>0</v>
      </c>
      <c r="E81" s="67">
        <f>E82+E83+E84+E85+E87+E86</f>
        <v>0</v>
      </c>
      <c r="F81" s="67">
        <f aca="true" t="shared" si="13" ref="F81:L81">F82+F83+F84+F85+F87</f>
        <v>0</v>
      </c>
      <c r="G81" s="67">
        <f t="shared" si="13"/>
        <v>0</v>
      </c>
      <c r="H81" s="67">
        <f t="shared" si="13"/>
        <v>0</v>
      </c>
      <c r="I81" s="67">
        <f t="shared" si="13"/>
        <v>0</v>
      </c>
      <c r="J81" s="67">
        <f>J82+J83+J84+J85+J87+J86</f>
        <v>0</v>
      </c>
      <c r="K81" s="67">
        <f>K82+K83+K84+K85+K87+K86</f>
        <v>0</v>
      </c>
      <c r="L81" s="67">
        <f t="shared" si="13"/>
        <v>0</v>
      </c>
    </row>
    <row r="82" spans="1:12" s="50" customFormat="1" ht="66" customHeight="1" hidden="1">
      <c r="A82" s="150"/>
      <c r="B82" s="216" t="s">
        <v>122</v>
      </c>
      <c r="C82" s="152"/>
      <c r="D82" s="152"/>
      <c r="E82" s="152"/>
      <c r="F82" s="153"/>
      <c r="G82" s="153"/>
      <c r="H82" s="153"/>
      <c r="I82" s="153"/>
      <c r="J82" s="224"/>
      <c r="K82" s="242"/>
      <c r="L82" s="148"/>
    </row>
    <row r="83" spans="1:12" s="50" customFormat="1" ht="55.5" customHeight="1" hidden="1">
      <c r="A83" s="150"/>
      <c r="B83" s="151" t="s">
        <v>123</v>
      </c>
      <c r="C83" s="152"/>
      <c r="D83" s="152"/>
      <c r="E83" s="152"/>
      <c r="F83" s="152"/>
      <c r="G83" s="152"/>
      <c r="H83" s="152"/>
      <c r="I83" s="152"/>
      <c r="J83" s="152"/>
      <c r="K83" s="243"/>
      <c r="L83" s="148"/>
    </row>
    <row r="84" spans="1:12" s="50" customFormat="1" ht="57.75" customHeight="1" hidden="1">
      <c r="A84" s="150"/>
      <c r="B84" s="151" t="s">
        <v>124</v>
      </c>
      <c r="C84" s="152"/>
      <c r="D84" s="180"/>
      <c r="E84" s="180"/>
      <c r="F84" s="181"/>
      <c r="G84" s="181"/>
      <c r="H84" s="181"/>
      <c r="I84" s="181"/>
      <c r="J84" s="152"/>
      <c r="K84" s="243"/>
      <c r="L84" s="148"/>
    </row>
    <row r="85" spans="1:12" s="50" customFormat="1" ht="64.5" customHeight="1" hidden="1">
      <c r="A85" s="179"/>
      <c r="B85" s="151" t="s">
        <v>125</v>
      </c>
      <c r="C85" s="180"/>
      <c r="D85" s="180"/>
      <c r="E85" s="180"/>
      <c r="F85" s="153"/>
      <c r="G85" s="181"/>
      <c r="H85" s="181"/>
      <c r="I85" s="181"/>
      <c r="J85" s="180"/>
      <c r="K85" s="244"/>
      <c r="L85" s="148"/>
    </row>
    <row r="86" spans="1:12" s="50" customFormat="1" ht="64.5" customHeight="1" hidden="1">
      <c r="A86" s="367"/>
      <c r="B86" s="368" t="s">
        <v>202</v>
      </c>
      <c r="C86" s="135"/>
      <c r="D86" s="136"/>
      <c r="E86" s="136"/>
      <c r="F86" s="369"/>
      <c r="G86" s="158"/>
      <c r="H86" s="158"/>
      <c r="I86" s="158"/>
      <c r="J86" s="136"/>
      <c r="K86" s="254"/>
      <c r="L86" s="148"/>
    </row>
    <row r="87" spans="1:12" s="138" customFormat="1" ht="59.25" customHeight="1" hidden="1">
      <c r="A87" s="133"/>
      <c r="B87" s="134" t="s">
        <v>114</v>
      </c>
      <c r="C87" s="135"/>
      <c r="D87" s="136"/>
      <c r="E87" s="136"/>
      <c r="F87" s="137"/>
      <c r="G87" s="137"/>
      <c r="H87" s="137"/>
      <c r="I87" s="137"/>
      <c r="J87" s="136"/>
      <c r="K87" s="254"/>
      <c r="L87" s="291"/>
    </row>
    <row r="88" spans="1:12" s="50" customFormat="1" ht="13.5" customHeight="1">
      <c r="A88" s="89" t="s">
        <v>52</v>
      </c>
      <c r="B88" s="229" t="s">
        <v>53</v>
      </c>
      <c r="C88" s="230">
        <f aca="true" t="shared" si="14" ref="C88:L88">SUM(C89:C123)</f>
        <v>-88000</v>
      </c>
      <c r="D88" s="230">
        <f t="shared" si="14"/>
        <v>-88000</v>
      </c>
      <c r="E88" s="230">
        <f t="shared" si="14"/>
        <v>-88000</v>
      </c>
      <c r="F88" s="230">
        <f t="shared" si="14"/>
        <v>0</v>
      </c>
      <c r="G88" s="230">
        <f t="shared" si="14"/>
        <v>0</v>
      </c>
      <c r="H88" s="230">
        <f t="shared" si="14"/>
        <v>0</v>
      </c>
      <c r="I88" s="230">
        <f t="shared" si="14"/>
        <v>0</v>
      </c>
      <c r="J88" s="230">
        <f t="shared" si="14"/>
        <v>-88000</v>
      </c>
      <c r="K88" s="230">
        <f t="shared" si="14"/>
        <v>-88000</v>
      </c>
      <c r="L88" s="230">
        <f t="shared" si="14"/>
        <v>0</v>
      </c>
    </row>
    <row r="89" spans="1:12" s="50" customFormat="1" ht="13.5" customHeight="1" hidden="1">
      <c r="A89" s="228"/>
      <c r="B89" s="75" t="s">
        <v>120</v>
      </c>
      <c r="C89" s="64"/>
      <c r="D89" s="64"/>
      <c r="E89" s="64"/>
      <c r="F89" s="64"/>
      <c r="G89" s="64"/>
      <c r="H89" s="64"/>
      <c r="I89" s="64"/>
      <c r="J89" s="64"/>
      <c r="K89" s="255"/>
      <c r="L89" s="64"/>
    </row>
    <row r="90" spans="1:12" s="50" customFormat="1" ht="32.25" customHeight="1">
      <c r="A90" s="150"/>
      <c r="B90" s="198" t="s">
        <v>74</v>
      </c>
      <c r="C90" s="152">
        <v>-88000</v>
      </c>
      <c r="D90" s="180">
        <v>-88000</v>
      </c>
      <c r="E90" s="180">
        <v>-88000</v>
      </c>
      <c r="F90" s="306"/>
      <c r="G90" s="306"/>
      <c r="H90" s="306"/>
      <c r="I90" s="306"/>
      <c r="J90" s="180">
        <v>-88000</v>
      </c>
      <c r="K90" s="180">
        <v>-88000</v>
      </c>
      <c r="L90" s="148"/>
    </row>
    <row r="91" spans="1:12" s="50" customFormat="1" ht="48.75" customHeight="1" hidden="1">
      <c r="A91" s="228"/>
      <c r="B91" s="341" t="s">
        <v>148</v>
      </c>
      <c r="C91" s="342">
        <v>0</v>
      </c>
      <c r="D91" s="342">
        <v>0</v>
      </c>
      <c r="E91" s="342">
        <v>0</v>
      </c>
      <c r="F91" s="342">
        <v>0</v>
      </c>
      <c r="G91" s="342"/>
      <c r="H91" s="342"/>
      <c r="I91" s="342"/>
      <c r="J91" s="342">
        <v>0</v>
      </c>
      <c r="K91" s="343">
        <v>0</v>
      </c>
      <c r="L91" s="342"/>
    </row>
    <row r="92" spans="1:12" s="50" customFormat="1" ht="48.75" customHeight="1" hidden="1">
      <c r="A92" s="228"/>
      <c r="B92" s="63" t="s">
        <v>177</v>
      </c>
      <c r="C92" s="64"/>
      <c r="D92" s="64"/>
      <c r="E92" s="64"/>
      <c r="F92" s="64"/>
      <c r="G92" s="64"/>
      <c r="H92" s="64"/>
      <c r="I92" s="64"/>
      <c r="J92" s="64"/>
      <c r="K92" s="255"/>
      <c r="L92" s="64"/>
    </row>
    <row r="93" spans="1:12" s="50" customFormat="1" ht="51" customHeight="1" hidden="1">
      <c r="A93" s="228"/>
      <c r="B93" s="63" t="s">
        <v>178</v>
      </c>
      <c r="C93" s="64"/>
      <c r="D93" s="64"/>
      <c r="E93" s="64"/>
      <c r="F93" s="64"/>
      <c r="G93" s="64"/>
      <c r="H93" s="64"/>
      <c r="I93" s="64"/>
      <c r="J93" s="64"/>
      <c r="K93" s="255"/>
      <c r="L93" s="64"/>
    </row>
    <row r="94" spans="1:12" s="50" customFormat="1" ht="45.75" customHeight="1" hidden="1">
      <c r="A94" s="139"/>
      <c r="B94" s="140" t="s">
        <v>88</v>
      </c>
      <c r="C94" s="146"/>
      <c r="D94" s="146"/>
      <c r="E94" s="146"/>
      <c r="F94" s="158"/>
      <c r="G94" s="158"/>
      <c r="H94" s="158"/>
      <c r="I94" s="158"/>
      <c r="J94" s="146"/>
      <c r="K94" s="245"/>
      <c r="L94" s="288"/>
    </row>
    <row r="95" spans="1:12" s="50" customFormat="1" ht="58.5" customHeight="1" hidden="1">
      <c r="A95" s="139"/>
      <c r="B95" s="140" t="s">
        <v>126</v>
      </c>
      <c r="C95" s="146"/>
      <c r="D95" s="146"/>
      <c r="E95" s="146"/>
      <c r="F95" s="146"/>
      <c r="G95" s="146"/>
      <c r="H95" s="146"/>
      <c r="I95" s="146"/>
      <c r="J95" s="146"/>
      <c r="K95" s="245"/>
      <c r="L95" s="159"/>
    </row>
    <row r="96" spans="1:12" s="50" customFormat="1" ht="64.5" customHeight="1" hidden="1">
      <c r="A96" s="139"/>
      <c r="B96" s="140" t="s">
        <v>138</v>
      </c>
      <c r="C96" s="146"/>
      <c r="D96" s="146"/>
      <c r="E96" s="146"/>
      <c r="F96" s="146"/>
      <c r="G96" s="146"/>
      <c r="H96" s="146"/>
      <c r="I96" s="146"/>
      <c r="J96" s="146"/>
      <c r="K96" s="245"/>
      <c r="L96" s="159"/>
    </row>
    <row r="97" spans="1:12" s="50" customFormat="1" ht="66" customHeight="1" hidden="1">
      <c r="A97" s="139"/>
      <c r="B97" s="140" t="s">
        <v>90</v>
      </c>
      <c r="C97" s="146"/>
      <c r="D97" s="146"/>
      <c r="E97" s="146"/>
      <c r="F97" s="146"/>
      <c r="G97" s="146"/>
      <c r="H97" s="146"/>
      <c r="I97" s="146"/>
      <c r="J97" s="146"/>
      <c r="K97" s="245"/>
      <c r="L97" s="159"/>
    </row>
    <row r="98" spans="1:12" s="50" customFormat="1" ht="58.5" customHeight="1" hidden="1">
      <c r="A98" s="139"/>
      <c r="B98" s="140" t="s">
        <v>91</v>
      </c>
      <c r="C98" s="146"/>
      <c r="D98" s="146"/>
      <c r="E98" s="146"/>
      <c r="F98" s="146"/>
      <c r="G98" s="146"/>
      <c r="H98" s="146"/>
      <c r="I98" s="146"/>
      <c r="J98" s="146"/>
      <c r="K98" s="245"/>
      <c r="L98" s="159"/>
    </row>
    <row r="99" spans="1:12" s="50" customFormat="1" ht="60.75" customHeight="1" hidden="1">
      <c r="A99" s="139"/>
      <c r="B99" s="140" t="s">
        <v>145</v>
      </c>
      <c r="C99" s="146"/>
      <c r="D99" s="146"/>
      <c r="E99" s="146"/>
      <c r="F99" s="146"/>
      <c r="G99" s="146"/>
      <c r="H99" s="146"/>
      <c r="I99" s="146"/>
      <c r="J99" s="146"/>
      <c r="K99" s="245"/>
      <c r="L99" s="159"/>
    </row>
    <row r="100" spans="1:12" s="50" customFormat="1" ht="72" customHeight="1" hidden="1">
      <c r="A100" s="139"/>
      <c r="B100" s="140" t="s">
        <v>92</v>
      </c>
      <c r="C100" s="146"/>
      <c r="D100" s="146"/>
      <c r="E100" s="146"/>
      <c r="F100" s="146"/>
      <c r="G100" s="146"/>
      <c r="H100" s="146"/>
      <c r="I100" s="146"/>
      <c r="J100" s="146"/>
      <c r="K100" s="245"/>
      <c r="L100" s="159"/>
    </row>
    <row r="101" spans="1:12" s="50" customFormat="1" ht="63.75" customHeight="1" hidden="1">
      <c r="A101" s="139"/>
      <c r="B101" s="140" t="s">
        <v>93</v>
      </c>
      <c r="C101" s="146"/>
      <c r="D101" s="146"/>
      <c r="E101" s="146"/>
      <c r="F101" s="146"/>
      <c r="G101" s="146"/>
      <c r="H101" s="146"/>
      <c r="I101" s="146"/>
      <c r="J101" s="146"/>
      <c r="K101" s="245"/>
      <c r="L101" s="159"/>
    </row>
    <row r="102" spans="1:12" s="50" customFormat="1" ht="66" customHeight="1" hidden="1">
      <c r="A102" s="139"/>
      <c r="B102" s="140" t="s">
        <v>94</v>
      </c>
      <c r="C102" s="146"/>
      <c r="D102" s="146"/>
      <c r="E102" s="146"/>
      <c r="F102" s="146"/>
      <c r="G102" s="146"/>
      <c r="H102" s="146"/>
      <c r="I102" s="146"/>
      <c r="J102" s="146"/>
      <c r="K102" s="245"/>
      <c r="L102" s="159"/>
    </row>
    <row r="103" spans="1:12" s="50" customFormat="1" ht="58.5" customHeight="1" hidden="1">
      <c r="A103" s="139"/>
      <c r="B103" s="145" t="s">
        <v>98</v>
      </c>
      <c r="C103" s="146"/>
      <c r="D103" s="146"/>
      <c r="E103" s="146"/>
      <c r="F103" s="146"/>
      <c r="G103" s="146"/>
      <c r="H103" s="146"/>
      <c r="I103" s="146"/>
      <c r="J103" s="146"/>
      <c r="K103" s="245"/>
      <c r="L103" s="159"/>
    </row>
    <row r="104" spans="1:12" s="50" customFormat="1" ht="56.25" customHeight="1" hidden="1">
      <c r="A104" s="139"/>
      <c r="B104" s="145" t="s">
        <v>99</v>
      </c>
      <c r="C104" s="146"/>
      <c r="D104" s="146"/>
      <c r="E104" s="146"/>
      <c r="F104" s="146"/>
      <c r="G104" s="146"/>
      <c r="H104" s="146"/>
      <c r="I104" s="146"/>
      <c r="J104" s="146"/>
      <c r="K104" s="245"/>
      <c r="L104" s="159"/>
    </row>
    <row r="105" spans="1:12" s="50" customFormat="1" ht="47.25" customHeight="1" hidden="1">
      <c r="A105" s="139"/>
      <c r="B105" s="145" t="s">
        <v>100</v>
      </c>
      <c r="C105" s="146"/>
      <c r="D105" s="146"/>
      <c r="E105" s="146"/>
      <c r="F105" s="146"/>
      <c r="G105" s="146"/>
      <c r="H105" s="146"/>
      <c r="I105" s="146"/>
      <c r="J105" s="146"/>
      <c r="K105" s="245"/>
      <c r="L105" s="159"/>
    </row>
    <row r="106" spans="1:12" s="50" customFormat="1" ht="65.25" customHeight="1" hidden="1">
      <c r="A106" s="77"/>
      <c r="B106" s="90" t="s">
        <v>75</v>
      </c>
      <c r="C106" s="81"/>
      <c r="D106" s="81"/>
      <c r="E106" s="81"/>
      <c r="F106" s="107"/>
      <c r="G106" s="107"/>
      <c r="H106" s="107"/>
      <c r="I106" s="107"/>
      <c r="J106" s="81"/>
      <c r="K106" s="256"/>
      <c r="L106" s="69"/>
    </row>
    <row r="107" spans="1:12" s="138" customFormat="1" ht="69.75" customHeight="1" hidden="1">
      <c r="A107" s="139"/>
      <c r="B107" s="140" t="s">
        <v>76</v>
      </c>
      <c r="C107" s="146"/>
      <c r="D107" s="146"/>
      <c r="E107" s="146"/>
      <c r="F107" s="181"/>
      <c r="G107" s="181"/>
      <c r="H107" s="181"/>
      <c r="I107" s="181"/>
      <c r="J107" s="146"/>
      <c r="K107" s="245"/>
      <c r="L107" s="288"/>
    </row>
    <row r="108" spans="1:12" s="138" customFormat="1" ht="57.75" customHeight="1" hidden="1">
      <c r="A108" s="139"/>
      <c r="B108" s="140" t="s">
        <v>77</v>
      </c>
      <c r="C108" s="146"/>
      <c r="D108" s="146"/>
      <c r="E108" s="146"/>
      <c r="F108" s="181"/>
      <c r="G108" s="181"/>
      <c r="H108" s="181"/>
      <c r="I108" s="181"/>
      <c r="J108" s="146"/>
      <c r="K108" s="245"/>
      <c r="L108" s="288"/>
    </row>
    <row r="109" spans="1:12" s="138" customFormat="1" ht="58.5" customHeight="1" hidden="1">
      <c r="A109" s="349"/>
      <c r="B109" s="172" t="s">
        <v>130</v>
      </c>
      <c r="C109" s="146"/>
      <c r="D109" s="146"/>
      <c r="E109" s="146"/>
      <c r="F109" s="146"/>
      <c r="G109" s="146"/>
      <c r="H109" s="146"/>
      <c r="I109" s="146"/>
      <c r="J109" s="146"/>
      <c r="K109" s="245"/>
      <c r="L109" s="159"/>
    </row>
    <row r="110" spans="1:12" s="138" customFormat="1" ht="58.5" customHeight="1" hidden="1">
      <c r="A110" s="349"/>
      <c r="B110" s="172" t="s">
        <v>139</v>
      </c>
      <c r="C110" s="146"/>
      <c r="D110" s="146"/>
      <c r="E110" s="146"/>
      <c r="F110" s="146"/>
      <c r="G110" s="146"/>
      <c r="H110" s="146"/>
      <c r="I110" s="146"/>
      <c r="J110" s="146"/>
      <c r="K110" s="245"/>
      <c r="L110" s="159"/>
    </row>
    <row r="111" spans="1:12" s="138" customFormat="1" ht="58.5" customHeight="1" hidden="1">
      <c r="A111" s="349"/>
      <c r="B111" s="172" t="s">
        <v>140</v>
      </c>
      <c r="C111" s="146"/>
      <c r="D111" s="146"/>
      <c r="E111" s="146"/>
      <c r="F111" s="146"/>
      <c r="G111" s="146"/>
      <c r="H111" s="146"/>
      <c r="I111" s="146"/>
      <c r="J111" s="146"/>
      <c r="K111" s="245"/>
      <c r="L111" s="159"/>
    </row>
    <row r="112" spans="1:12" s="138" customFormat="1" ht="70.5" customHeight="1" hidden="1">
      <c r="A112" s="349"/>
      <c r="B112" s="350" t="s">
        <v>180</v>
      </c>
      <c r="C112" s="186"/>
      <c r="D112" s="186"/>
      <c r="E112" s="186"/>
      <c r="F112" s="186"/>
      <c r="G112" s="186"/>
      <c r="H112" s="186"/>
      <c r="I112" s="186"/>
      <c r="J112" s="186"/>
      <c r="K112" s="248"/>
      <c r="L112" s="351"/>
    </row>
    <row r="113" spans="1:12" s="138" customFormat="1" ht="69.75" customHeight="1" hidden="1">
      <c r="A113" s="144"/>
      <c r="B113" s="172" t="s">
        <v>181</v>
      </c>
      <c r="C113" s="146"/>
      <c r="D113" s="146"/>
      <c r="E113" s="146"/>
      <c r="F113" s="146"/>
      <c r="G113" s="146"/>
      <c r="H113" s="146"/>
      <c r="I113" s="146"/>
      <c r="J113" s="146"/>
      <c r="K113" s="146"/>
      <c r="L113" s="169"/>
    </row>
    <row r="114" spans="1:12" s="138" customFormat="1" ht="60" customHeight="1" hidden="1">
      <c r="A114" s="144"/>
      <c r="B114" s="346" t="s">
        <v>171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69"/>
    </row>
    <row r="115" spans="1:12" s="138" customFormat="1" ht="57" customHeight="1" hidden="1">
      <c r="A115" s="144"/>
      <c r="B115" s="346" t="s">
        <v>172</v>
      </c>
      <c r="C115" s="146"/>
      <c r="D115" s="146"/>
      <c r="E115" s="146"/>
      <c r="F115" s="146"/>
      <c r="G115" s="146"/>
      <c r="H115" s="146"/>
      <c r="I115" s="146"/>
      <c r="J115" s="146"/>
      <c r="K115" s="146"/>
      <c r="L115" s="169"/>
    </row>
    <row r="116" spans="1:12" s="138" customFormat="1" ht="48.75" customHeight="1" hidden="1">
      <c r="A116" s="144"/>
      <c r="B116" s="346" t="s">
        <v>173</v>
      </c>
      <c r="C116" s="146"/>
      <c r="D116" s="146"/>
      <c r="E116" s="146"/>
      <c r="F116" s="146"/>
      <c r="G116" s="146"/>
      <c r="H116" s="146"/>
      <c r="I116" s="146"/>
      <c r="J116" s="146"/>
      <c r="K116" s="146"/>
      <c r="L116" s="169"/>
    </row>
    <row r="117" spans="1:12" s="138" customFormat="1" ht="57" customHeight="1" hidden="1">
      <c r="A117" s="144"/>
      <c r="B117" s="346" t="s">
        <v>188</v>
      </c>
      <c r="C117" s="146"/>
      <c r="D117" s="146"/>
      <c r="E117" s="146"/>
      <c r="F117" s="146"/>
      <c r="G117" s="146"/>
      <c r="H117" s="146"/>
      <c r="I117" s="146"/>
      <c r="J117" s="146"/>
      <c r="K117" s="245"/>
      <c r="L117" s="169"/>
    </row>
    <row r="118" spans="1:12" s="138" customFormat="1" ht="68.25" customHeight="1" hidden="1">
      <c r="A118" s="144"/>
      <c r="B118" s="346" t="s">
        <v>189</v>
      </c>
      <c r="C118" s="146"/>
      <c r="D118" s="146"/>
      <c r="E118" s="146"/>
      <c r="F118" s="146"/>
      <c r="G118" s="146"/>
      <c r="H118" s="146"/>
      <c r="I118" s="146"/>
      <c r="J118" s="146"/>
      <c r="K118" s="245"/>
      <c r="L118" s="169"/>
    </row>
    <row r="119" spans="1:12" s="138" customFormat="1" ht="78.75" customHeight="1" hidden="1">
      <c r="A119" s="144"/>
      <c r="B119" s="346" t="s">
        <v>190</v>
      </c>
      <c r="C119" s="146"/>
      <c r="D119" s="146"/>
      <c r="E119" s="146"/>
      <c r="F119" s="146"/>
      <c r="G119" s="146"/>
      <c r="H119" s="146"/>
      <c r="I119" s="146"/>
      <c r="J119" s="146"/>
      <c r="K119" s="245"/>
      <c r="L119" s="169"/>
    </row>
    <row r="120" spans="1:12" s="138" customFormat="1" ht="78.75" customHeight="1" hidden="1">
      <c r="A120" s="144"/>
      <c r="B120" s="346" t="s">
        <v>191</v>
      </c>
      <c r="C120" s="146"/>
      <c r="D120" s="146"/>
      <c r="E120" s="146"/>
      <c r="F120" s="146"/>
      <c r="G120" s="146"/>
      <c r="H120" s="146"/>
      <c r="I120" s="146"/>
      <c r="J120" s="146"/>
      <c r="K120" s="245"/>
      <c r="L120" s="169"/>
    </row>
    <row r="121" spans="1:12" s="138" customFormat="1" ht="78.75" customHeight="1" hidden="1">
      <c r="A121" s="144"/>
      <c r="B121" s="346" t="s">
        <v>192</v>
      </c>
      <c r="C121" s="146"/>
      <c r="D121" s="146"/>
      <c r="E121" s="146"/>
      <c r="F121" s="146"/>
      <c r="G121" s="146"/>
      <c r="H121" s="146"/>
      <c r="I121" s="146"/>
      <c r="J121" s="146"/>
      <c r="K121" s="245"/>
      <c r="L121" s="169"/>
    </row>
    <row r="122" spans="1:12" s="138" customFormat="1" ht="78.75" customHeight="1" hidden="1">
      <c r="A122" s="144"/>
      <c r="B122" s="346" t="s">
        <v>193</v>
      </c>
      <c r="C122" s="146"/>
      <c r="D122" s="146"/>
      <c r="E122" s="146"/>
      <c r="F122" s="146"/>
      <c r="G122" s="146"/>
      <c r="H122" s="146"/>
      <c r="I122" s="146"/>
      <c r="J122" s="146"/>
      <c r="K122" s="245"/>
      <c r="L122" s="169"/>
    </row>
    <row r="123" spans="1:12" s="138" customFormat="1" ht="29.25" customHeight="1" hidden="1">
      <c r="A123" s="144"/>
      <c r="B123" s="346" t="s">
        <v>194</v>
      </c>
      <c r="C123" s="146"/>
      <c r="D123" s="146"/>
      <c r="E123" s="146"/>
      <c r="F123" s="146"/>
      <c r="G123" s="146"/>
      <c r="H123" s="146"/>
      <c r="I123" s="146"/>
      <c r="J123" s="146"/>
      <c r="K123" s="245"/>
      <c r="L123" s="169"/>
    </row>
    <row r="124" spans="1:12" s="36" customFormat="1" ht="17.25" customHeight="1" hidden="1">
      <c r="A124" s="324" t="s">
        <v>89</v>
      </c>
      <c r="B124" s="165"/>
      <c r="C124" s="166">
        <f>C125+C127</f>
        <v>0</v>
      </c>
      <c r="D124" s="166">
        <f aca="true" t="shared" si="15" ref="D124:K124">D125+D127</f>
        <v>0</v>
      </c>
      <c r="E124" s="166">
        <f t="shared" si="15"/>
        <v>0</v>
      </c>
      <c r="F124" s="166">
        <f t="shared" si="15"/>
        <v>0</v>
      </c>
      <c r="G124" s="166">
        <f t="shared" si="15"/>
        <v>0</v>
      </c>
      <c r="H124" s="166">
        <f t="shared" si="15"/>
        <v>0</v>
      </c>
      <c r="I124" s="166">
        <f t="shared" si="15"/>
        <v>0</v>
      </c>
      <c r="J124" s="166">
        <f t="shared" si="15"/>
        <v>0</v>
      </c>
      <c r="K124" s="259">
        <f t="shared" si="15"/>
        <v>0</v>
      </c>
      <c r="L124" s="167"/>
    </row>
    <row r="125" spans="1:12" s="50" customFormat="1" ht="17.25" customHeight="1" hidden="1">
      <c r="A125" s="163" t="s">
        <v>104</v>
      </c>
      <c r="B125" s="164"/>
      <c r="C125" s="170">
        <f>C126</f>
        <v>0</v>
      </c>
      <c r="D125" s="170">
        <f aca="true" t="shared" si="16" ref="D125:K125">D126</f>
        <v>0</v>
      </c>
      <c r="E125" s="170">
        <f t="shared" si="16"/>
        <v>0</v>
      </c>
      <c r="F125" s="170">
        <f t="shared" si="16"/>
        <v>0</v>
      </c>
      <c r="G125" s="170">
        <f t="shared" si="16"/>
        <v>0</v>
      </c>
      <c r="H125" s="170">
        <f t="shared" si="16"/>
        <v>0</v>
      </c>
      <c r="I125" s="170">
        <f t="shared" si="16"/>
        <v>0</v>
      </c>
      <c r="J125" s="170">
        <f t="shared" si="16"/>
        <v>0</v>
      </c>
      <c r="K125" s="260">
        <f t="shared" si="16"/>
        <v>0</v>
      </c>
      <c r="L125" s="94"/>
    </row>
    <row r="126" spans="1:12" s="138" customFormat="1" ht="28.5" customHeight="1" hidden="1">
      <c r="A126" s="157"/>
      <c r="B126" s="145" t="s">
        <v>117</v>
      </c>
      <c r="C126" s="168"/>
      <c r="D126" s="168"/>
      <c r="E126" s="168"/>
      <c r="F126" s="147"/>
      <c r="G126" s="147"/>
      <c r="H126" s="147"/>
      <c r="I126" s="147"/>
      <c r="J126" s="168"/>
      <c r="K126" s="168"/>
      <c r="L126" s="169"/>
    </row>
    <row r="127" spans="1:12" s="50" customFormat="1" ht="17.25" customHeight="1" hidden="1">
      <c r="A127" s="60" t="s">
        <v>52</v>
      </c>
      <c r="B127" s="171" t="s">
        <v>53</v>
      </c>
      <c r="C127" s="156">
        <f>C129+C128</f>
        <v>0</v>
      </c>
      <c r="D127" s="156">
        <f aca="true" t="shared" si="17" ref="D127:K127">D129+D128</f>
        <v>0</v>
      </c>
      <c r="E127" s="156">
        <f t="shared" si="17"/>
        <v>0</v>
      </c>
      <c r="F127" s="156">
        <f t="shared" si="17"/>
        <v>0</v>
      </c>
      <c r="G127" s="156">
        <f t="shared" si="17"/>
        <v>0</v>
      </c>
      <c r="H127" s="156">
        <f t="shared" si="17"/>
        <v>0</v>
      </c>
      <c r="I127" s="156">
        <f t="shared" si="17"/>
        <v>0</v>
      </c>
      <c r="J127" s="156">
        <f t="shared" si="17"/>
        <v>0</v>
      </c>
      <c r="K127" s="262">
        <f t="shared" si="17"/>
        <v>0</v>
      </c>
      <c r="L127" s="75"/>
    </row>
    <row r="128" spans="1:12" s="50" customFormat="1" ht="27.75" customHeight="1" hidden="1">
      <c r="A128" s="175"/>
      <c r="B128" s="63" t="s">
        <v>106</v>
      </c>
      <c r="C128" s="88"/>
      <c r="D128" s="88"/>
      <c r="E128" s="88"/>
      <c r="F128" s="78"/>
      <c r="G128" s="78"/>
      <c r="H128" s="78"/>
      <c r="I128" s="78"/>
      <c r="J128" s="88"/>
      <c r="K128" s="2"/>
      <c r="L128" s="75"/>
    </row>
    <row r="129" spans="1:12" s="50" customFormat="1" ht="29.25" customHeight="1" hidden="1">
      <c r="A129" s="70"/>
      <c r="B129" s="63" t="s">
        <v>107</v>
      </c>
      <c r="C129" s="88"/>
      <c r="D129" s="88"/>
      <c r="E129" s="88"/>
      <c r="F129" s="78"/>
      <c r="G129" s="78"/>
      <c r="H129" s="78"/>
      <c r="I129" s="78"/>
      <c r="J129" s="88"/>
      <c r="K129" s="2"/>
      <c r="L129" s="75"/>
    </row>
    <row r="130" spans="1:12" s="50" customFormat="1" ht="23.25" customHeight="1" hidden="1">
      <c r="A130" s="71" t="s">
        <v>60</v>
      </c>
      <c r="B130" s="96"/>
      <c r="C130" s="83">
        <f>C133+C134</f>
        <v>0</v>
      </c>
      <c r="D130" s="83">
        <f>D133+D134</f>
        <v>0</v>
      </c>
      <c r="E130" s="83">
        <f>E133+E134</f>
        <v>0</v>
      </c>
      <c r="F130" s="83"/>
      <c r="G130" s="83"/>
      <c r="H130" s="83"/>
      <c r="I130" s="83"/>
      <c r="J130" s="83">
        <f>J133+J134</f>
        <v>0</v>
      </c>
      <c r="K130" s="97">
        <f>K133+K134</f>
        <v>0</v>
      </c>
      <c r="L130" s="3"/>
    </row>
    <row r="131" spans="1:12" s="50" customFormat="1" ht="15" customHeight="1" hidden="1">
      <c r="A131" s="30" t="s">
        <v>59</v>
      </c>
      <c r="B131" s="32" t="s">
        <v>48</v>
      </c>
      <c r="C131" s="84">
        <v>0</v>
      </c>
      <c r="D131" s="84">
        <v>0</v>
      </c>
      <c r="E131" s="84">
        <v>0</v>
      </c>
      <c r="F131" s="84"/>
      <c r="G131" s="84"/>
      <c r="H131" s="84"/>
      <c r="I131" s="84"/>
      <c r="J131" s="84">
        <v>0</v>
      </c>
      <c r="K131" s="98">
        <v>0</v>
      </c>
      <c r="L131" s="80"/>
    </row>
    <row r="132" spans="1:12" s="36" customFormat="1" ht="15" customHeight="1" hidden="1">
      <c r="A132" s="95" t="s">
        <v>52</v>
      </c>
      <c r="B132" s="89" t="s">
        <v>53</v>
      </c>
      <c r="C132" s="84">
        <f>C133+C134</f>
        <v>0</v>
      </c>
      <c r="D132" s="84">
        <f>D133+D134</f>
        <v>0</v>
      </c>
      <c r="E132" s="84">
        <f>E133+E134</f>
        <v>0</v>
      </c>
      <c r="F132" s="46"/>
      <c r="G132" s="46"/>
      <c r="H132" s="46"/>
      <c r="I132" s="46"/>
      <c r="J132" s="99">
        <f>J133+J134</f>
        <v>0</v>
      </c>
      <c r="K132" s="100">
        <f>K133+K134</f>
        <v>0</v>
      </c>
      <c r="L132" s="80"/>
    </row>
    <row r="133" spans="1:12" s="138" customFormat="1" ht="55.5" customHeight="1" hidden="1">
      <c r="A133" s="199"/>
      <c r="B133" s="200" t="s">
        <v>101</v>
      </c>
      <c r="C133" s="152"/>
      <c r="D133" s="152"/>
      <c r="E133" s="152"/>
      <c r="F133" s="180"/>
      <c r="G133" s="180"/>
      <c r="H133" s="180"/>
      <c r="I133" s="180"/>
      <c r="J133" s="152"/>
      <c r="K133" s="243"/>
      <c r="L133" s="148"/>
    </row>
    <row r="134" spans="1:12" s="138" customFormat="1" ht="27.75" customHeight="1" hidden="1">
      <c r="A134" s="201"/>
      <c r="B134" s="200" t="s">
        <v>69</v>
      </c>
      <c r="C134" s="152"/>
      <c r="D134" s="152"/>
      <c r="E134" s="152"/>
      <c r="F134" s="180"/>
      <c r="G134" s="180"/>
      <c r="H134" s="180"/>
      <c r="I134" s="180"/>
      <c r="J134" s="152"/>
      <c r="K134" s="243"/>
      <c r="L134" s="184"/>
    </row>
    <row r="135" spans="1:12" s="50" customFormat="1" ht="15" customHeight="1">
      <c r="A135" s="101" t="s">
        <v>61</v>
      </c>
      <c r="B135" s="102"/>
      <c r="C135" s="37">
        <f aca="true" t="shared" si="18" ref="C135:L135">C136+C139+C143</f>
        <v>12000</v>
      </c>
      <c r="D135" s="37">
        <f t="shared" si="18"/>
        <v>12000</v>
      </c>
      <c r="E135" s="37">
        <f t="shared" si="18"/>
        <v>12000</v>
      </c>
      <c r="F135" s="37">
        <f t="shared" si="18"/>
        <v>0</v>
      </c>
      <c r="G135" s="37">
        <f t="shared" si="18"/>
        <v>0</v>
      </c>
      <c r="H135" s="37">
        <f t="shared" si="18"/>
        <v>0</v>
      </c>
      <c r="I135" s="37">
        <f t="shared" si="18"/>
        <v>0</v>
      </c>
      <c r="J135" s="37">
        <f t="shared" si="18"/>
        <v>12000</v>
      </c>
      <c r="K135" s="233">
        <f t="shared" si="18"/>
        <v>12000</v>
      </c>
      <c r="L135" s="283">
        <f t="shared" si="18"/>
        <v>0</v>
      </c>
    </row>
    <row r="136" spans="1:12" s="50" customFormat="1" ht="21.75" customHeight="1" hidden="1">
      <c r="A136" s="58" t="s">
        <v>59</v>
      </c>
      <c r="B136" s="31" t="s">
        <v>56</v>
      </c>
      <c r="C136" s="38">
        <f>C137+C138</f>
        <v>0</v>
      </c>
      <c r="D136" s="38">
        <f aca="true" t="shared" si="19" ref="D136:L136">D137+D138</f>
        <v>0</v>
      </c>
      <c r="E136" s="38">
        <f t="shared" si="19"/>
        <v>0</v>
      </c>
      <c r="F136" s="38">
        <f t="shared" si="19"/>
        <v>0</v>
      </c>
      <c r="G136" s="38">
        <f t="shared" si="19"/>
        <v>0</v>
      </c>
      <c r="H136" s="38">
        <f t="shared" si="19"/>
        <v>0</v>
      </c>
      <c r="I136" s="38">
        <f t="shared" si="19"/>
        <v>0</v>
      </c>
      <c r="J136" s="38">
        <f t="shared" si="19"/>
        <v>0</v>
      </c>
      <c r="K136" s="234">
        <f t="shared" si="19"/>
        <v>0</v>
      </c>
      <c r="L136" s="68">
        <f t="shared" si="19"/>
        <v>0</v>
      </c>
    </row>
    <row r="137" spans="1:12" s="138" customFormat="1" ht="54.75" customHeight="1" hidden="1">
      <c r="A137" s="150"/>
      <c r="B137" s="352" t="s">
        <v>131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</row>
    <row r="138" spans="1:12" s="36" customFormat="1" ht="26.25" customHeight="1" hidden="1">
      <c r="A138" s="14"/>
      <c r="B138" s="104" t="s">
        <v>78</v>
      </c>
      <c r="C138" s="105"/>
      <c r="D138" s="105"/>
      <c r="E138" s="105"/>
      <c r="F138" s="105"/>
      <c r="G138" s="105"/>
      <c r="H138" s="105"/>
      <c r="I138" s="105"/>
      <c r="J138" s="105"/>
      <c r="K138" s="105"/>
      <c r="L138" s="294"/>
    </row>
    <row r="139" spans="1:12" s="36" customFormat="1" ht="16.5" customHeight="1" hidden="1">
      <c r="A139" s="106" t="s">
        <v>50</v>
      </c>
      <c r="B139" s="142" t="s">
        <v>62</v>
      </c>
      <c r="C139" s="143">
        <f>C142+C141+C140</f>
        <v>0</v>
      </c>
      <c r="D139" s="143">
        <f aca="true" t="shared" si="20" ref="D139:L139">D142+D141+D140</f>
        <v>0</v>
      </c>
      <c r="E139" s="143">
        <f t="shared" si="20"/>
        <v>0</v>
      </c>
      <c r="F139" s="143">
        <f t="shared" si="20"/>
        <v>0</v>
      </c>
      <c r="G139" s="143">
        <f t="shared" si="20"/>
        <v>0</v>
      </c>
      <c r="H139" s="143">
        <f t="shared" si="20"/>
        <v>0</v>
      </c>
      <c r="I139" s="143">
        <f t="shared" si="20"/>
        <v>0</v>
      </c>
      <c r="J139" s="143">
        <f t="shared" si="20"/>
        <v>0</v>
      </c>
      <c r="K139" s="265">
        <f t="shared" si="20"/>
        <v>0</v>
      </c>
      <c r="L139" s="79">
        <f t="shared" si="20"/>
        <v>0</v>
      </c>
    </row>
    <row r="140" spans="1:12" s="36" customFormat="1" ht="58.5" customHeight="1" hidden="1">
      <c r="A140" s="91"/>
      <c r="B140" s="174" t="s">
        <v>108</v>
      </c>
      <c r="C140" s="76"/>
      <c r="D140" s="76"/>
      <c r="E140" s="76"/>
      <c r="F140" s="43"/>
      <c r="G140" s="43"/>
      <c r="H140" s="43"/>
      <c r="I140" s="43"/>
      <c r="J140" s="76"/>
      <c r="K140" s="76"/>
      <c r="L140" s="92"/>
    </row>
    <row r="141" spans="1:12" s="149" customFormat="1" ht="129" customHeight="1" hidden="1">
      <c r="A141" s="144"/>
      <c r="B141" s="140" t="s">
        <v>135</v>
      </c>
      <c r="C141" s="146"/>
      <c r="D141" s="146"/>
      <c r="E141" s="146"/>
      <c r="F141" s="147"/>
      <c r="G141" s="147"/>
      <c r="H141" s="147"/>
      <c r="I141" s="147"/>
      <c r="J141" s="353"/>
      <c r="K141" s="354"/>
      <c r="L141" s="148"/>
    </row>
    <row r="142" spans="1:12" s="149" customFormat="1" ht="44.25" customHeight="1" hidden="1">
      <c r="A142" s="204"/>
      <c r="B142" s="205" t="s">
        <v>136</v>
      </c>
      <c r="C142" s="135"/>
      <c r="D142" s="136"/>
      <c r="E142" s="136"/>
      <c r="F142" s="158"/>
      <c r="G142" s="158"/>
      <c r="H142" s="158"/>
      <c r="I142" s="158"/>
      <c r="J142" s="136"/>
      <c r="K142" s="254"/>
      <c r="L142" s="148"/>
    </row>
    <row r="143" spans="1:12" s="50" customFormat="1" ht="13.5" customHeight="1">
      <c r="A143" s="95" t="s">
        <v>52</v>
      </c>
      <c r="B143" s="32" t="s">
        <v>53</v>
      </c>
      <c r="C143" s="84">
        <f>C144+C145+C146+C147+C148+C149+C150+C151+C152+C153+C154+C155+C156+C157+C158</f>
        <v>12000</v>
      </c>
      <c r="D143" s="84">
        <f aca="true" t="shared" si="21" ref="D143:L143">D144+D145+D146+D147+D148+D149+D150+D151+D152+D153+D154+D155+D156+D157+D158</f>
        <v>12000</v>
      </c>
      <c r="E143" s="84">
        <f t="shared" si="21"/>
        <v>12000</v>
      </c>
      <c r="F143" s="84">
        <f t="shared" si="21"/>
        <v>0</v>
      </c>
      <c r="G143" s="84">
        <f t="shared" si="21"/>
        <v>0</v>
      </c>
      <c r="H143" s="84">
        <f t="shared" si="21"/>
        <v>0</v>
      </c>
      <c r="I143" s="84">
        <f t="shared" si="21"/>
        <v>0</v>
      </c>
      <c r="J143" s="84">
        <f t="shared" si="21"/>
        <v>12000</v>
      </c>
      <c r="K143" s="98">
        <f t="shared" si="21"/>
        <v>12000</v>
      </c>
      <c r="L143" s="79">
        <f t="shared" si="21"/>
        <v>0</v>
      </c>
    </row>
    <row r="144" spans="1:12" s="50" customFormat="1" ht="36.75" customHeight="1">
      <c r="A144" s="220"/>
      <c r="B144" s="355" t="s">
        <v>105</v>
      </c>
      <c r="C144" s="180">
        <v>12000</v>
      </c>
      <c r="D144" s="180">
        <v>12000</v>
      </c>
      <c r="E144" s="180">
        <v>12000</v>
      </c>
      <c r="F144" s="180"/>
      <c r="G144" s="180"/>
      <c r="H144" s="180"/>
      <c r="I144" s="180"/>
      <c r="J144" s="180">
        <v>12000</v>
      </c>
      <c r="K144" s="180">
        <v>12000</v>
      </c>
      <c r="L144" s="184"/>
    </row>
    <row r="145" spans="1:12" s="50" customFormat="1" ht="42" customHeight="1" hidden="1">
      <c r="A145" s="39"/>
      <c r="B145" s="108" t="s">
        <v>71</v>
      </c>
      <c r="C145" s="87"/>
      <c r="D145" s="76"/>
      <c r="E145" s="76"/>
      <c r="F145" s="43"/>
      <c r="G145" s="43"/>
      <c r="H145" s="43"/>
      <c r="I145" s="43"/>
      <c r="J145" s="76"/>
      <c r="K145" s="263"/>
      <c r="L145" s="92"/>
    </row>
    <row r="146" spans="1:12" ht="48" customHeight="1" hidden="1">
      <c r="A146" s="85"/>
      <c r="B146" s="103" t="s">
        <v>70</v>
      </c>
      <c r="C146" s="109"/>
      <c r="D146" s="110"/>
      <c r="E146" s="110"/>
      <c r="F146" s="53"/>
      <c r="G146" s="53"/>
      <c r="H146" s="53"/>
      <c r="I146" s="53"/>
      <c r="J146" s="110"/>
      <c r="K146" s="268"/>
      <c r="L146" s="92"/>
    </row>
    <row r="147" spans="1:12" ht="36" customHeight="1" hidden="1">
      <c r="A147" s="85"/>
      <c r="B147" s="103" t="s">
        <v>95</v>
      </c>
      <c r="C147" s="109"/>
      <c r="D147" s="110"/>
      <c r="E147" s="110"/>
      <c r="F147" s="53"/>
      <c r="G147" s="53"/>
      <c r="H147" s="53"/>
      <c r="I147" s="53"/>
      <c r="J147" s="110"/>
      <c r="K147" s="268"/>
      <c r="L147" s="92"/>
    </row>
    <row r="148" spans="1:12" ht="48" customHeight="1" hidden="1">
      <c r="A148" s="85"/>
      <c r="B148" s="103" t="s">
        <v>137</v>
      </c>
      <c r="C148" s="109"/>
      <c r="D148" s="110"/>
      <c r="E148" s="110"/>
      <c r="F148" s="53"/>
      <c r="G148" s="53"/>
      <c r="H148" s="53"/>
      <c r="I148" s="53"/>
      <c r="J148" s="110"/>
      <c r="K148" s="268"/>
      <c r="L148" s="92"/>
    </row>
    <row r="149" spans="1:12" s="50" customFormat="1" ht="47.25" customHeight="1" hidden="1">
      <c r="A149" s="85"/>
      <c r="B149" s="103" t="s">
        <v>72</v>
      </c>
      <c r="C149" s="109"/>
      <c r="D149" s="110"/>
      <c r="E149" s="110"/>
      <c r="F149" s="53"/>
      <c r="G149" s="53"/>
      <c r="H149" s="53"/>
      <c r="I149" s="53"/>
      <c r="J149" s="110"/>
      <c r="K149" s="268"/>
      <c r="L149" s="92"/>
    </row>
    <row r="150" spans="1:12" s="138" customFormat="1" ht="50.25" customHeight="1" hidden="1">
      <c r="A150" s="176"/>
      <c r="B150" s="352" t="s">
        <v>132</v>
      </c>
      <c r="C150" s="154"/>
      <c r="D150" s="178"/>
      <c r="E150" s="178"/>
      <c r="F150" s="178"/>
      <c r="G150" s="178"/>
      <c r="H150" s="178"/>
      <c r="I150" s="178"/>
      <c r="J150" s="178"/>
      <c r="K150" s="269"/>
      <c r="L150" s="184"/>
    </row>
    <row r="151" spans="1:12" s="138" customFormat="1" ht="51" customHeight="1" hidden="1">
      <c r="A151" s="176"/>
      <c r="B151" s="352" t="s">
        <v>133</v>
      </c>
      <c r="C151" s="154"/>
      <c r="D151" s="178"/>
      <c r="E151" s="178"/>
      <c r="F151" s="178"/>
      <c r="G151" s="178"/>
      <c r="H151" s="178"/>
      <c r="I151" s="178"/>
      <c r="J151" s="178"/>
      <c r="K151" s="269"/>
      <c r="L151" s="184"/>
    </row>
    <row r="152" spans="1:12" s="149" customFormat="1" ht="46.5" customHeight="1" hidden="1">
      <c r="A152" s="179"/>
      <c r="B152" s="352" t="s">
        <v>134</v>
      </c>
      <c r="C152" s="180"/>
      <c r="D152" s="180"/>
      <c r="E152" s="180"/>
      <c r="F152" s="181"/>
      <c r="G152" s="181"/>
      <c r="H152" s="181"/>
      <c r="I152" s="181"/>
      <c r="J152" s="180"/>
      <c r="K152" s="244"/>
      <c r="L152" s="148"/>
    </row>
    <row r="153" spans="1:12" s="36" customFormat="1" ht="34.5" customHeight="1" hidden="1">
      <c r="A153" s="32"/>
      <c r="B153" s="104" t="s">
        <v>84</v>
      </c>
      <c r="C153" s="86"/>
      <c r="D153" s="86"/>
      <c r="E153" s="86"/>
      <c r="F153" s="46"/>
      <c r="G153" s="46"/>
      <c r="H153" s="46"/>
      <c r="I153" s="46"/>
      <c r="J153" s="86"/>
      <c r="K153" s="270"/>
      <c r="L153" s="80"/>
    </row>
    <row r="154" spans="1:12" s="36" customFormat="1" ht="30" customHeight="1" hidden="1">
      <c r="A154" s="32"/>
      <c r="B154" s="104" t="s">
        <v>85</v>
      </c>
      <c r="C154" s="86"/>
      <c r="D154" s="86"/>
      <c r="E154" s="86"/>
      <c r="F154" s="46"/>
      <c r="G154" s="46"/>
      <c r="H154" s="46"/>
      <c r="I154" s="46"/>
      <c r="J154" s="86"/>
      <c r="K154" s="270"/>
      <c r="L154" s="80"/>
    </row>
    <row r="155" spans="1:12" s="36" customFormat="1" ht="51.75" customHeight="1" hidden="1">
      <c r="A155" s="32"/>
      <c r="B155" s="103" t="s">
        <v>109</v>
      </c>
      <c r="C155" s="86"/>
      <c r="D155" s="86"/>
      <c r="E155" s="86"/>
      <c r="F155" s="46"/>
      <c r="G155" s="46"/>
      <c r="H155" s="46"/>
      <c r="I155" s="46"/>
      <c r="J155" s="86"/>
      <c r="K155" s="270"/>
      <c r="L155" s="80"/>
    </row>
    <row r="156" spans="1:12" s="36" customFormat="1" ht="45.75" customHeight="1" hidden="1">
      <c r="A156" s="32"/>
      <c r="B156" s="320" t="s">
        <v>110</v>
      </c>
      <c r="C156" s="86"/>
      <c r="D156" s="86"/>
      <c r="E156" s="86"/>
      <c r="F156" s="46"/>
      <c r="G156" s="46"/>
      <c r="H156" s="46"/>
      <c r="I156" s="46"/>
      <c r="J156" s="86"/>
      <c r="K156" s="270"/>
      <c r="L156" s="80"/>
    </row>
    <row r="157" spans="1:12" s="36" customFormat="1" ht="45.75" customHeight="1" hidden="1">
      <c r="A157" s="319"/>
      <c r="B157" s="356" t="s">
        <v>174</v>
      </c>
      <c r="C157" s="41"/>
      <c r="D157" s="86"/>
      <c r="E157" s="86"/>
      <c r="F157" s="46"/>
      <c r="G157" s="46"/>
      <c r="H157" s="46"/>
      <c r="I157" s="46"/>
      <c r="J157" s="86"/>
      <c r="K157" s="270"/>
      <c r="L157" s="80"/>
    </row>
    <row r="158" spans="1:12" s="36" customFormat="1" ht="37.5" customHeight="1" hidden="1">
      <c r="A158" s="32"/>
      <c r="B158" s="104" t="s">
        <v>79</v>
      </c>
      <c r="C158" s="105"/>
      <c r="D158" s="105"/>
      <c r="E158" s="105"/>
      <c r="F158" s="46"/>
      <c r="G158" s="46"/>
      <c r="H158" s="46"/>
      <c r="I158" s="46"/>
      <c r="J158" s="105"/>
      <c r="K158" s="264"/>
      <c r="L158" s="80"/>
    </row>
    <row r="159" spans="1:12" s="36" customFormat="1" ht="26.25" customHeight="1">
      <c r="A159" s="111" t="s">
        <v>63</v>
      </c>
      <c r="B159" s="112"/>
      <c r="C159" s="113">
        <f>C160+C163+C166</f>
        <v>0</v>
      </c>
      <c r="D159" s="113">
        <f>D160+D163+D166</f>
        <v>0</v>
      </c>
      <c r="E159" s="113">
        <f>E160+E163+E166</f>
        <v>0</v>
      </c>
      <c r="F159" s="113">
        <f>F160+F166</f>
        <v>0</v>
      </c>
      <c r="G159" s="113">
        <f>G160+G166</f>
        <v>0</v>
      </c>
      <c r="H159" s="113">
        <f>H160+H166</f>
        <v>0</v>
      </c>
      <c r="I159" s="113">
        <f>I160+I166</f>
        <v>0</v>
      </c>
      <c r="J159" s="113">
        <f>J160+J163+J166</f>
        <v>0</v>
      </c>
      <c r="K159" s="271">
        <f>K160+K163+K166</f>
        <v>0</v>
      </c>
      <c r="L159" s="295">
        <f>L160+L166</f>
        <v>0</v>
      </c>
    </row>
    <row r="160" spans="1:12" s="36" customFormat="1" ht="15.75" customHeight="1">
      <c r="A160" s="34" t="s">
        <v>50</v>
      </c>
      <c r="B160" s="34" t="s">
        <v>62</v>
      </c>
      <c r="C160" s="49">
        <f>C162+C161</f>
        <v>109000</v>
      </c>
      <c r="D160" s="49">
        <f aca="true" t="shared" si="22" ref="D160:L160">D162+D161</f>
        <v>109000</v>
      </c>
      <c r="E160" s="49">
        <f t="shared" si="22"/>
        <v>109000</v>
      </c>
      <c r="F160" s="49">
        <f t="shared" si="22"/>
        <v>0</v>
      </c>
      <c r="G160" s="49">
        <f t="shared" si="22"/>
        <v>0</v>
      </c>
      <c r="H160" s="49">
        <f t="shared" si="22"/>
        <v>0</v>
      </c>
      <c r="I160" s="49">
        <f t="shared" si="22"/>
        <v>0</v>
      </c>
      <c r="J160" s="49">
        <f t="shared" si="22"/>
        <v>109000</v>
      </c>
      <c r="K160" s="272">
        <f t="shared" si="22"/>
        <v>109000</v>
      </c>
      <c r="L160" s="79">
        <f t="shared" si="22"/>
        <v>0</v>
      </c>
    </row>
    <row r="161" spans="1:12" s="149" customFormat="1" ht="60" customHeight="1" hidden="1">
      <c r="A161" s="169"/>
      <c r="B161" s="206" t="s">
        <v>87</v>
      </c>
      <c r="C161" s="146"/>
      <c r="D161" s="146"/>
      <c r="E161" s="146"/>
      <c r="F161" s="146"/>
      <c r="G161" s="146"/>
      <c r="H161" s="146"/>
      <c r="I161" s="146"/>
      <c r="J161" s="183"/>
      <c r="K161" s="241"/>
      <c r="L161" s="184"/>
    </row>
    <row r="162" spans="1:12" s="149" customFormat="1" ht="49.5" customHeight="1">
      <c r="A162" s="144"/>
      <c r="B162" s="145" t="s">
        <v>64</v>
      </c>
      <c r="C162" s="146">
        <v>109000</v>
      </c>
      <c r="D162" s="146">
        <v>109000</v>
      </c>
      <c r="E162" s="146">
        <v>109000</v>
      </c>
      <c r="F162" s="147"/>
      <c r="G162" s="147"/>
      <c r="H162" s="147"/>
      <c r="I162" s="147"/>
      <c r="J162" s="146">
        <v>109000</v>
      </c>
      <c r="K162" s="245">
        <v>109000</v>
      </c>
      <c r="L162" s="148">
        <v>0</v>
      </c>
    </row>
    <row r="163" spans="1:12" s="36" customFormat="1" ht="19.5" customHeight="1" hidden="1">
      <c r="A163" s="61" t="s">
        <v>59</v>
      </c>
      <c r="B163" s="114" t="s">
        <v>56</v>
      </c>
      <c r="C163" s="117">
        <f>C164</f>
        <v>0</v>
      </c>
      <c r="D163" s="117">
        <f>D164</f>
        <v>0</v>
      </c>
      <c r="E163" s="117">
        <f>E164</f>
        <v>0</v>
      </c>
      <c r="F163" s="79"/>
      <c r="G163" s="79"/>
      <c r="H163" s="79"/>
      <c r="I163" s="79"/>
      <c r="J163" s="117">
        <f>J164</f>
        <v>0</v>
      </c>
      <c r="K163" s="273">
        <f>K164</f>
        <v>0</v>
      </c>
      <c r="L163" s="80"/>
    </row>
    <row r="164" spans="1:12" s="36" customFormat="1" ht="21" customHeight="1" hidden="1">
      <c r="A164" s="114"/>
      <c r="B164" s="115"/>
      <c r="C164" s="116"/>
      <c r="D164" s="116"/>
      <c r="E164" s="116"/>
      <c r="F164" s="79"/>
      <c r="G164" s="79"/>
      <c r="H164" s="79"/>
      <c r="I164" s="79"/>
      <c r="J164" s="116"/>
      <c r="K164" s="274"/>
      <c r="L164" s="80"/>
    </row>
    <row r="165" spans="1:12" s="36" customFormat="1" ht="12" customHeight="1" hidden="1">
      <c r="A165" s="223"/>
      <c r="B165" s="223"/>
      <c r="C165" s="223"/>
      <c r="D165" s="223"/>
      <c r="E165" s="223"/>
      <c r="F165" s="223"/>
      <c r="G165" s="223"/>
      <c r="H165" s="223"/>
      <c r="I165" s="223"/>
      <c r="J165" s="223"/>
      <c r="K165" s="275"/>
      <c r="L165" s="223"/>
    </row>
    <row r="166" spans="1:12" s="36" customFormat="1" ht="14.25" customHeight="1">
      <c r="A166" s="61" t="s">
        <v>52</v>
      </c>
      <c r="B166" s="61" t="s">
        <v>53</v>
      </c>
      <c r="C166" s="79">
        <f>C169+C168+C167</f>
        <v>-109000</v>
      </c>
      <c r="D166" s="79">
        <f aca="true" t="shared" si="23" ref="D166:L166">D169+D168+D167</f>
        <v>-109000</v>
      </c>
      <c r="E166" s="79">
        <f t="shared" si="23"/>
        <v>-109000</v>
      </c>
      <c r="F166" s="79">
        <f t="shared" si="23"/>
        <v>0</v>
      </c>
      <c r="G166" s="79">
        <f t="shared" si="23"/>
        <v>0</v>
      </c>
      <c r="H166" s="79">
        <f t="shared" si="23"/>
        <v>0</v>
      </c>
      <c r="I166" s="79">
        <f t="shared" si="23"/>
        <v>0</v>
      </c>
      <c r="J166" s="79">
        <f t="shared" si="23"/>
        <v>-109000</v>
      </c>
      <c r="K166" s="250">
        <f>K169+K168+K167</f>
        <v>-109000</v>
      </c>
      <c r="L166" s="79">
        <f t="shared" si="23"/>
        <v>0</v>
      </c>
    </row>
    <row r="167" spans="1:12" s="36" customFormat="1" ht="14.25" customHeight="1" hidden="1">
      <c r="A167" s="114"/>
      <c r="B167" s="115" t="s">
        <v>111</v>
      </c>
      <c r="C167" s="116"/>
      <c r="D167" s="116"/>
      <c r="E167" s="116"/>
      <c r="F167" s="79"/>
      <c r="G167" s="79"/>
      <c r="H167" s="79"/>
      <c r="I167" s="79"/>
      <c r="J167" s="116"/>
      <c r="K167" s="274"/>
      <c r="L167" s="80"/>
    </row>
    <row r="168" spans="1:12" s="36" customFormat="1" ht="52.5" customHeight="1" hidden="1">
      <c r="A168" s="61"/>
      <c r="B168" s="357" t="s">
        <v>115</v>
      </c>
      <c r="C168" s="78">
        <v>0</v>
      </c>
      <c r="D168" s="78">
        <v>0</v>
      </c>
      <c r="E168" s="78">
        <v>0</v>
      </c>
      <c r="F168" s="79"/>
      <c r="G168" s="79"/>
      <c r="H168" s="79"/>
      <c r="I168" s="79"/>
      <c r="J168" s="78">
        <v>0</v>
      </c>
      <c r="K168" s="358">
        <v>0</v>
      </c>
      <c r="L168" s="92"/>
    </row>
    <row r="169" spans="1:12" s="36" customFormat="1" ht="60" customHeight="1">
      <c r="A169" s="59"/>
      <c r="B169" s="118" t="s">
        <v>80</v>
      </c>
      <c r="C169" s="116">
        <v>-109000</v>
      </c>
      <c r="D169" s="116">
        <v>-109000</v>
      </c>
      <c r="E169" s="116">
        <v>-109000</v>
      </c>
      <c r="F169" s="78"/>
      <c r="G169" s="78"/>
      <c r="H169" s="78"/>
      <c r="I169" s="78"/>
      <c r="J169" s="116">
        <v>-109000</v>
      </c>
      <c r="K169" s="116">
        <v>-109000</v>
      </c>
      <c r="L169" s="92"/>
    </row>
    <row r="170" spans="2:7" ht="12.75">
      <c r="B170" s="376" t="s">
        <v>67</v>
      </c>
      <c r="G170" s="4" t="s">
        <v>208</v>
      </c>
    </row>
    <row r="171" spans="2:7" ht="12.75">
      <c r="B171" s="376" t="s">
        <v>68</v>
      </c>
      <c r="G171" s="4" t="s">
        <v>209</v>
      </c>
    </row>
    <row r="172" ht="11.25">
      <c r="H172" s="4" t="s">
        <v>5</v>
      </c>
    </row>
    <row r="173" ht="15">
      <c r="C173" s="327"/>
    </row>
    <row r="174" spans="3:4" ht="15">
      <c r="C174" s="327"/>
      <c r="D174" s="4" t="s">
        <v>210</v>
      </c>
    </row>
    <row r="175" ht="11.25"/>
    <row r="176" ht="11.25"/>
    <row r="177" spans="2:6" ht="11.25">
      <c r="B177" s="4" t="s">
        <v>155</v>
      </c>
      <c r="F177" s="4" t="s">
        <v>157</v>
      </c>
    </row>
  </sheetData>
  <sheetProtection/>
  <mergeCells count="4">
    <mergeCell ref="C8:K8"/>
    <mergeCell ref="A10:B10"/>
    <mergeCell ref="A21:B21"/>
    <mergeCell ref="A26:B26"/>
  </mergeCells>
  <printOptions/>
  <pageMargins left="0.7" right="0.7" top="0.75" bottom="0.75" header="0.3" footer="0.3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2018-10-11T08:41:48Z</cp:lastPrinted>
  <dcterms:created xsi:type="dcterms:W3CDTF">2016-11-28T09:06:02Z</dcterms:created>
  <dcterms:modified xsi:type="dcterms:W3CDTF">2018-10-11T08:42:34Z</dcterms:modified>
  <cp:category/>
  <cp:version/>
  <cp:contentType/>
  <cp:contentStatus/>
</cp:coreProperties>
</file>